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Google Drive\Mis documentos\Academia\Artículos en ideas\Natalia Villalba\Submission\"/>
    </mc:Choice>
  </mc:AlternateContent>
  <bookViews>
    <workbookView xWindow="0" yWindow="0" windowWidth="21600" windowHeight="9630"/>
  </bookViews>
  <sheets>
    <sheet name="Whole-rock" sheetId="2" r:id="rId1"/>
    <sheet name="Glass" sheetId="3" r:id="rId2"/>
    <sheet name="Pl phenoc" sheetId="1" r:id="rId3"/>
    <sheet name="Pl microphen" sheetId="8" r:id="rId4"/>
    <sheet name="Aug phenoc" sheetId="4" r:id="rId5"/>
    <sheet name="Aug microphen" sheetId="9" r:id="rId6"/>
    <sheet name="Pigeon microph" sheetId="7" r:id="rId7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25" i="4" l="1"/>
  <c r="O25" i="4"/>
  <c r="P25" i="4"/>
  <c r="R25" i="4"/>
  <c r="L25" i="4"/>
  <c r="N13" i="4"/>
  <c r="O13" i="4"/>
  <c r="P13" i="4"/>
  <c r="R13" i="4"/>
  <c r="L13" i="4"/>
  <c r="Z6" i="4" l="1"/>
  <c r="Z7" i="4"/>
  <c r="Z9" i="4"/>
  <c r="Z12" i="4"/>
  <c r="Z16" i="4"/>
  <c r="Z18" i="4"/>
  <c r="Z21" i="4"/>
  <c r="Z25" i="4"/>
  <c r="Z27" i="4"/>
  <c r="T28" i="4"/>
  <c r="T25" i="4"/>
  <c r="T22" i="4"/>
  <c r="T19" i="4"/>
  <c r="T16" i="4"/>
  <c r="T13" i="4"/>
  <c r="T10" i="4"/>
  <c r="T7" i="4"/>
  <c r="T4" i="4"/>
  <c r="T6" i="4"/>
  <c r="T9" i="4"/>
  <c r="T12" i="4"/>
  <c r="T15" i="4"/>
  <c r="T18" i="4"/>
  <c r="T21" i="4"/>
  <c r="T24" i="4"/>
  <c r="T27" i="4"/>
  <c r="T3" i="4"/>
  <c r="S4" i="9"/>
  <c r="S5" i="9"/>
  <c r="S6" i="9"/>
  <c r="S7" i="9"/>
  <c r="S8" i="9"/>
  <c r="S9" i="9"/>
  <c r="S3" i="9"/>
  <c r="Y5" i="9" l="1"/>
  <c r="T21" i="8" l="1"/>
  <c r="T22" i="8"/>
  <c r="T23" i="8"/>
  <c r="T24" i="8"/>
  <c r="T25" i="8"/>
  <c r="T26" i="8"/>
  <c r="T27" i="8"/>
  <c r="T28" i="8"/>
  <c r="T29" i="8"/>
  <c r="T30" i="8"/>
  <c r="T31" i="8"/>
  <c r="T32" i="8"/>
  <c r="T52" i="8"/>
  <c r="T54" i="8"/>
  <c r="T55" i="8"/>
  <c r="T56" i="8"/>
  <c r="T57" i="8"/>
  <c r="T62" i="8"/>
  <c r="T63" i="8"/>
  <c r="T64" i="8"/>
  <c r="T65" i="8"/>
  <c r="T66" i="8"/>
  <c r="T67" i="8"/>
  <c r="T70" i="8"/>
  <c r="T72" i="8"/>
  <c r="T73" i="8"/>
  <c r="T74" i="8"/>
  <c r="T75" i="8"/>
  <c r="T77" i="8"/>
  <c r="T78" i="8"/>
  <c r="T79" i="8"/>
  <c r="T80" i="8"/>
  <c r="T8" i="1"/>
  <c r="T13" i="1"/>
  <c r="T15" i="1"/>
  <c r="T17" i="1"/>
  <c r="T18" i="1"/>
  <c r="T19" i="1"/>
  <c r="T20" i="1"/>
  <c r="T21" i="1"/>
  <c r="T22" i="1"/>
  <c r="T23" i="1"/>
  <c r="T24" i="1"/>
  <c r="T25" i="1"/>
  <c r="T30" i="1"/>
  <c r="T31" i="1"/>
  <c r="T33" i="1"/>
  <c r="T37" i="1"/>
  <c r="T41" i="1"/>
  <c r="T42" i="1"/>
  <c r="T47" i="1"/>
  <c r="T48" i="1"/>
  <c r="T50" i="1"/>
  <c r="T54" i="1"/>
  <c r="T3" i="1"/>
  <c r="Q9" i="9"/>
  <c r="O9" i="9"/>
  <c r="N9" i="9"/>
  <c r="M9" i="9"/>
  <c r="K9" i="9"/>
  <c r="Q8" i="9"/>
  <c r="O8" i="9"/>
  <c r="N8" i="9"/>
  <c r="M8" i="9"/>
  <c r="K8" i="9"/>
  <c r="Q7" i="9"/>
  <c r="O7" i="9"/>
  <c r="N7" i="9"/>
  <c r="M7" i="9"/>
  <c r="K7" i="9"/>
  <c r="Q6" i="9"/>
  <c r="O6" i="9"/>
  <c r="N6" i="9"/>
  <c r="M6" i="9"/>
  <c r="K6" i="9"/>
  <c r="Q5" i="9"/>
  <c r="O5" i="9"/>
  <c r="N5" i="9"/>
  <c r="M5" i="9"/>
  <c r="K5" i="9"/>
  <c r="Q4" i="9"/>
  <c r="O4" i="9"/>
  <c r="N4" i="9"/>
  <c r="M4" i="9"/>
  <c r="K4" i="9"/>
  <c r="Q3" i="9"/>
  <c r="O3" i="9"/>
  <c r="N3" i="9"/>
  <c r="M3" i="9"/>
  <c r="K3" i="9"/>
  <c r="J79" i="8"/>
  <c r="K79" i="8"/>
  <c r="L79" i="8"/>
  <c r="J73" i="8"/>
  <c r="K73" i="8"/>
  <c r="L73" i="8"/>
  <c r="L52" i="1"/>
  <c r="K52" i="1"/>
  <c r="J52" i="1"/>
  <c r="L51" i="1"/>
  <c r="K51" i="1"/>
  <c r="J51" i="1"/>
  <c r="L50" i="1"/>
  <c r="K50" i="1"/>
  <c r="J50" i="1"/>
  <c r="L49" i="1"/>
  <c r="K49" i="1"/>
  <c r="J49" i="1"/>
  <c r="L48" i="1"/>
  <c r="K48" i="1"/>
  <c r="J48" i="1"/>
  <c r="L43" i="1"/>
  <c r="K43" i="1"/>
  <c r="J43" i="1"/>
  <c r="L42" i="1"/>
  <c r="K42" i="1"/>
  <c r="J42" i="1"/>
  <c r="L41" i="1"/>
  <c r="K41" i="1"/>
  <c r="J41" i="1"/>
  <c r="L40" i="1"/>
  <c r="K40" i="1"/>
  <c r="J40" i="1"/>
  <c r="L39" i="1"/>
  <c r="K39" i="1"/>
  <c r="J39" i="1"/>
  <c r="L38" i="1"/>
  <c r="K38" i="1"/>
  <c r="J38" i="1"/>
  <c r="L37" i="1"/>
  <c r="K37" i="1"/>
  <c r="J37" i="1"/>
  <c r="L36" i="1"/>
  <c r="K36" i="1"/>
  <c r="J36" i="1"/>
  <c r="L53" i="1"/>
  <c r="K53" i="1"/>
  <c r="J53" i="1"/>
  <c r="L54" i="1"/>
  <c r="K54" i="1"/>
  <c r="J54" i="1"/>
  <c r="L55" i="1"/>
  <c r="K55" i="1"/>
  <c r="J55" i="1"/>
  <c r="L47" i="1"/>
  <c r="K47" i="1"/>
  <c r="J47" i="1"/>
  <c r="L46" i="1"/>
  <c r="K46" i="1"/>
  <c r="J46" i="1"/>
  <c r="L45" i="1"/>
  <c r="K45" i="1"/>
  <c r="J45" i="1"/>
  <c r="L44" i="1"/>
  <c r="K44" i="1"/>
  <c r="J44" i="1"/>
  <c r="L35" i="1"/>
  <c r="K35" i="1"/>
  <c r="J35" i="1"/>
  <c r="L80" i="8"/>
  <c r="K80" i="8"/>
  <c r="J80" i="8"/>
  <c r="L78" i="8"/>
  <c r="K78" i="8"/>
  <c r="J78" i="8"/>
  <c r="L77" i="8"/>
  <c r="K77" i="8"/>
  <c r="J77" i="8"/>
  <c r="L76" i="8"/>
  <c r="K76" i="8"/>
  <c r="J76" i="8"/>
  <c r="L75" i="8"/>
  <c r="K75" i="8"/>
  <c r="J75" i="8"/>
  <c r="L74" i="8"/>
  <c r="K74" i="8"/>
  <c r="J74" i="8"/>
  <c r="L72" i="8"/>
  <c r="K72" i="8"/>
  <c r="J72" i="8"/>
  <c r="L71" i="8"/>
  <c r="K71" i="8"/>
  <c r="J71" i="8"/>
  <c r="L70" i="8"/>
  <c r="K70" i="8"/>
  <c r="J70" i="8"/>
  <c r="L69" i="8"/>
  <c r="K69" i="8"/>
  <c r="J69" i="8"/>
  <c r="L68" i="8"/>
  <c r="K68" i="8"/>
  <c r="J68" i="8"/>
  <c r="L67" i="8"/>
  <c r="K67" i="8"/>
  <c r="J67" i="8"/>
  <c r="L66" i="8"/>
  <c r="K66" i="8"/>
  <c r="J66" i="8"/>
  <c r="L65" i="8"/>
  <c r="K65" i="8"/>
  <c r="J65" i="8"/>
  <c r="L64" i="8"/>
  <c r="K64" i="8"/>
  <c r="J64" i="8"/>
  <c r="L63" i="8"/>
  <c r="K63" i="8"/>
  <c r="J63" i="8"/>
  <c r="L62" i="8"/>
  <c r="K62" i="8"/>
  <c r="J62" i="8"/>
  <c r="L60" i="8"/>
  <c r="K60" i="8"/>
  <c r="J60" i="8"/>
  <c r="L59" i="8"/>
  <c r="K59" i="8"/>
  <c r="J59" i="8"/>
  <c r="L58" i="8"/>
  <c r="K58" i="8"/>
  <c r="J58" i="8"/>
  <c r="L57" i="8"/>
  <c r="K57" i="8"/>
  <c r="J57" i="8"/>
  <c r="L56" i="8"/>
  <c r="K56" i="8"/>
  <c r="J56" i="8"/>
  <c r="L55" i="8"/>
  <c r="K55" i="8"/>
  <c r="J55" i="8"/>
  <c r="L54" i="8"/>
  <c r="K54" i="8"/>
  <c r="J54" i="8"/>
  <c r="L53" i="8"/>
  <c r="K53" i="8"/>
  <c r="J53" i="8"/>
  <c r="L52" i="8"/>
  <c r="K52" i="8"/>
  <c r="J52" i="8"/>
  <c r="L51" i="8"/>
  <c r="K51" i="8"/>
  <c r="J51" i="8"/>
  <c r="L50" i="8"/>
  <c r="K50" i="8"/>
  <c r="J50" i="8"/>
  <c r="L49" i="8"/>
  <c r="K49" i="8"/>
  <c r="J49" i="8"/>
  <c r="L48" i="8"/>
  <c r="K48" i="8"/>
  <c r="J48" i="8"/>
  <c r="L47" i="8"/>
  <c r="K47" i="8"/>
  <c r="J47" i="8"/>
  <c r="L46" i="8"/>
  <c r="K46" i="8"/>
  <c r="J46" i="8"/>
  <c r="L45" i="8"/>
  <c r="K45" i="8"/>
  <c r="J45" i="8"/>
  <c r="L44" i="8"/>
  <c r="K44" i="8"/>
  <c r="J44" i="8"/>
  <c r="L43" i="8"/>
  <c r="K43" i="8"/>
  <c r="J43" i="8"/>
  <c r="L42" i="8"/>
  <c r="K42" i="8"/>
  <c r="J42" i="8"/>
  <c r="L41" i="8"/>
  <c r="K41" i="8"/>
  <c r="J41" i="8"/>
  <c r="L40" i="8"/>
  <c r="K40" i="8"/>
  <c r="J40" i="8"/>
  <c r="L39" i="8"/>
  <c r="K39" i="8"/>
  <c r="J39" i="8"/>
  <c r="L38" i="8"/>
  <c r="K38" i="8"/>
  <c r="J38" i="8"/>
  <c r="L37" i="8"/>
  <c r="K37" i="8"/>
  <c r="J37" i="8"/>
  <c r="L36" i="8"/>
  <c r="K36" i="8"/>
  <c r="J36" i="8"/>
  <c r="L35" i="8"/>
  <c r="K35" i="8"/>
  <c r="J35" i="8"/>
  <c r="L34" i="8"/>
  <c r="K34" i="8"/>
  <c r="J34" i="8"/>
  <c r="L32" i="8"/>
  <c r="K32" i="8"/>
  <c r="J32" i="8"/>
  <c r="L31" i="8"/>
  <c r="K31" i="8"/>
  <c r="J31" i="8"/>
  <c r="L30" i="8"/>
  <c r="K30" i="8"/>
  <c r="J30" i="8"/>
  <c r="L29" i="8"/>
  <c r="K29" i="8"/>
  <c r="J29" i="8"/>
  <c r="L28" i="8"/>
  <c r="K28" i="8"/>
  <c r="J28" i="8"/>
  <c r="L27" i="8"/>
  <c r="K27" i="8"/>
  <c r="J27" i="8"/>
  <c r="L26" i="8"/>
  <c r="K26" i="8"/>
  <c r="J26" i="8"/>
  <c r="L25" i="8"/>
  <c r="K25" i="8"/>
  <c r="J25" i="8"/>
  <c r="L24" i="8"/>
  <c r="K24" i="8"/>
  <c r="J24" i="8"/>
  <c r="L23" i="8"/>
  <c r="K23" i="8"/>
  <c r="J23" i="8"/>
  <c r="L22" i="8"/>
  <c r="K22" i="8"/>
  <c r="J22" i="8"/>
  <c r="L21" i="8"/>
  <c r="K21" i="8"/>
  <c r="J21" i="8"/>
  <c r="L20" i="8"/>
  <c r="K20" i="8"/>
  <c r="J20" i="8"/>
  <c r="L19" i="8"/>
  <c r="K19" i="8"/>
  <c r="J19" i="8"/>
  <c r="L18" i="8"/>
  <c r="K18" i="8"/>
  <c r="J18" i="8"/>
  <c r="L17" i="8"/>
  <c r="K17" i="8"/>
  <c r="J17" i="8"/>
  <c r="L16" i="8"/>
  <c r="K16" i="8"/>
  <c r="J16" i="8"/>
  <c r="L15" i="8"/>
  <c r="K15" i="8"/>
  <c r="J15" i="8"/>
  <c r="L14" i="8"/>
  <c r="K14" i="8"/>
  <c r="J14" i="8"/>
  <c r="L13" i="8"/>
  <c r="K13" i="8"/>
  <c r="J13" i="8"/>
  <c r="L12" i="8"/>
  <c r="K12" i="8"/>
  <c r="J12" i="8"/>
  <c r="L11" i="8"/>
  <c r="K11" i="8"/>
  <c r="J11" i="8"/>
  <c r="L10" i="8"/>
  <c r="K10" i="8"/>
  <c r="J10" i="8"/>
  <c r="L9" i="8"/>
  <c r="K9" i="8"/>
  <c r="J9" i="8"/>
  <c r="L8" i="8"/>
  <c r="K8" i="8"/>
  <c r="J8" i="8"/>
  <c r="L7" i="8"/>
  <c r="K7" i="8"/>
  <c r="J7" i="8"/>
  <c r="L6" i="8"/>
  <c r="K6" i="8"/>
  <c r="J6" i="8"/>
  <c r="L5" i="8"/>
  <c r="K5" i="8"/>
  <c r="J5" i="8"/>
  <c r="L4" i="8"/>
  <c r="K4" i="8"/>
  <c r="J4" i="8"/>
  <c r="L3" i="8"/>
  <c r="K3" i="8"/>
  <c r="J3" i="8"/>
  <c r="O10" i="3"/>
  <c r="P10" i="3"/>
  <c r="D10" i="3"/>
  <c r="E10" i="3"/>
  <c r="F10" i="3"/>
  <c r="G10" i="3"/>
  <c r="H10" i="3"/>
  <c r="I10" i="3"/>
  <c r="J10" i="3"/>
  <c r="K10" i="3"/>
  <c r="L10" i="3"/>
  <c r="M10" i="3"/>
  <c r="N10" i="3"/>
  <c r="C10" i="3"/>
  <c r="T7" i="1" l="1"/>
  <c r="S7" i="7" l="1"/>
  <c r="Q7" i="7"/>
  <c r="O7" i="7"/>
  <c r="N7" i="7"/>
  <c r="M7" i="7"/>
  <c r="K7" i="7"/>
  <c r="Y6" i="7"/>
  <c r="S6" i="7"/>
  <c r="Q6" i="7"/>
  <c r="O6" i="7"/>
  <c r="N6" i="7"/>
  <c r="M6" i="7"/>
  <c r="K6" i="7"/>
  <c r="Y5" i="7"/>
  <c r="S5" i="7"/>
  <c r="Q5" i="7"/>
  <c r="O5" i="7"/>
  <c r="N5" i="7"/>
  <c r="M5" i="7"/>
  <c r="K5" i="7"/>
  <c r="Y4" i="7"/>
  <c r="S4" i="7"/>
  <c r="Q4" i="7"/>
  <c r="O4" i="7"/>
  <c r="N4" i="7"/>
  <c r="M4" i="7"/>
  <c r="K4" i="7"/>
  <c r="S3" i="7"/>
  <c r="Q3" i="7"/>
  <c r="O3" i="7"/>
  <c r="N3" i="7"/>
  <c r="M3" i="7"/>
  <c r="K3" i="7"/>
  <c r="J17" i="1" l="1"/>
  <c r="K17" i="1"/>
  <c r="L17" i="1"/>
  <c r="J18" i="1"/>
  <c r="K18" i="1"/>
  <c r="L18" i="1"/>
  <c r="J26" i="1"/>
  <c r="K26" i="1"/>
  <c r="L26" i="1"/>
  <c r="J27" i="1"/>
  <c r="K27" i="1"/>
  <c r="L27" i="1"/>
  <c r="J28" i="1"/>
  <c r="K28" i="1"/>
  <c r="L28" i="1"/>
  <c r="J29" i="1"/>
  <c r="K29" i="1"/>
  <c r="L29" i="1"/>
  <c r="J30" i="1"/>
  <c r="K30" i="1"/>
  <c r="L30" i="1"/>
  <c r="J31" i="1"/>
  <c r="K31" i="1"/>
  <c r="L31" i="1"/>
  <c r="J32" i="1"/>
  <c r="K32" i="1"/>
  <c r="L32" i="1"/>
  <c r="J33" i="1"/>
  <c r="K33" i="1"/>
  <c r="L33" i="1"/>
  <c r="J19" i="1"/>
  <c r="K19" i="1"/>
  <c r="L19" i="1"/>
  <c r="J20" i="1"/>
  <c r="K20" i="1"/>
  <c r="L20" i="1"/>
  <c r="J21" i="1"/>
  <c r="K21" i="1"/>
  <c r="L21" i="1"/>
  <c r="J22" i="1"/>
  <c r="K22" i="1"/>
  <c r="L22" i="1"/>
  <c r="J23" i="1"/>
  <c r="K23" i="1"/>
  <c r="L23" i="1"/>
  <c r="J24" i="1"/>
  <c r="K24" i="1"/>
  <c r="L24" i="1"/>
  <c r="J25" i="1"/>
  <c r="K25" i="1"/>
  <c r="L25" i="1"/>
  <c r="J6" i="1"/>
  <c r="K6" i="1"/>
  <c r="L6" i="1"/>
  <c r="J7" i="1"/>
  <c r="K7" i="1"/>
  <c r="L7" i="1"/>
  <c r="J8" i="1"/>
  <c r="K8" i="1"/>
  <c r="L8" i="1"/>
  <c r="J9" i="1"/>
  <c r="K9" i="1"/>
  <c r="L9" i="1"/>
  <c r="J10" i="1"/>
  <c r="K10" i="1"/>
  <c r="L10" i="1"/>
  <c r="J11" i="1"/>
  <c r="K11" i="1"/>
  <c r="L11" i="1"/>
  <c r="J12" i="1"/>
  <c r="K12" i="1"/>
  <c r="L12" i="1"/>
  <c r="J13" i="1"/>
  <c r="K13" i="1"/>
  <c r="L13" i="1"/>
  <c r="J14" i="1"/>
  <c r="K14" i="1"/>
  <c r="L14" i="1"/>
  <c r="J15" i="1"/>
  <c r="K15" i="1"/>
  <c r="L15" i="1"/>
  <c r="J3" i="1"/>
  <c r="K3" i="1"/>
  <c r="L3" i="1"/>
  <c r="J4" i="1"/>
  <c r="K4" i="1"/>
  <c r="L4" i="1"/>
  <c r="L5" i="1"/>
  <c r="K5" i="1"/>
  <c r="J5" i="1"/>
  <c r="Z4" i="4" l="1"/>
  <c r="L18" i="4" l="1"/>
  <c r="L21" i="4"/>
  <c r="L4" i="4"/>
  <c r="L19" i="4"/>
  <c r="L22" i="4"/>
  <c r="L27" i="4"/>
  <c r="L6" i="4"/>
  <c r="L9" i="4"/>
  <c r="L12" i="4"/>
  <c r="L15" i="4"/>
  <c r="L24" i="4"/>
  <c r="L16" i="4"/>
  <c r="L28" i="4"/>
  <c r="L7" i="4"/>
  <c r="L10" i="4"/>
  <c r="L3" i="4"/>
  <c r="H5" i="1" l="1"/>
  <c r="N4" i="2"/>
  <c r="N5" i="2"/>
  <c r="N3" i="2"/>
  <c r="N3" i="4" l="1"/>
  <c r="R18" i="4"/>
  <c r="R21" i="4"/>
  <c r="R4" i="4"/>
  <c r="R19" i="4"/>
  <c r="R22" i="4"/>
  <c r="R27" i="4"/>
  <c r="R6" i="4"/>
  <c r="R9" i="4"/>
  <c r="R12" i="4"/>
  <c r="R15" i="4"/>
  <c r="R24" i="4"/>
  <c r="R16" i="4"/>
  <c r="R28" i="4"/>
  <c r="R7" i="4"/>
  <c r="R10" i="4"/>
  <c r="R3" i="4"/>
  <c r="O3" i="4"/>
  <c r="P3" i="4"/>
  <c r="O18" i="4"/>
  <c r="O21" i="4"/>
  <c r="O4" i="4"/>
  <c r="O19" i="4"/>
  <c r="O22" i="4"/>
  <c r="O27" i="4"/>
  <c r="O6" i="4"/>
  <c r="O9" i="4"/>
  <c r="O12" i="4"/>
  <c r="O15" i="4"/>
  <c r="O24" i="4"/>
  <c r="O16" i="4"/>
  <c r="O28" i="4"/>
  <c r="O7" i="4"/>
  <c r="O10" i="4"/>
  <c r="P18" i="4"/>
  <c r="P21" i="4"/>
  <c r="P4" i="4"/>
  <c r="P19" i="4"/>
  <c r="P22" i="4"/>
  <c r="P27" i="4"/>
  <c r="P6" i="4"/>
  <c r="P9" i="4"/>
  <c r="P12" i="4"/>
  <c r="P15" i="4"/>
  <c r="P24" i="4"/>
  <c r="P16" i="4"/>
  <c r="P28" i="4"/>
  <c r="P7" i="4"/>
  <c r="P10" i="4"/>
  <c r="N18" i="4"/>
  <c r="N21" i="4"/>
  <c r="N4" i="4"/>
  <c r="N19" i="4"/>
  <c r="N22" i="4"/>
  <c r="N27" i="4"/>
  <c r="N6" i="4"/>
  <c r="N9" i="4"/>
  <c r="N12" i="4"/>
  <c r="N15" i="4"/>
  <c r="N24" i="4"/>
  <c r="N16" i="4"/>
  <c r="N28" i="4"/>
  <c r="N7" i="4"/>
  <c r="N10" i="4"/>
  <c r="P3" i="3" l="1"/>
  <c r="P5" i="3"/>
  <c r="P6" i="3"/>
  <c r="P7" i="3"/>
  <c r="P8" i="3"/>
  <c r="O4" i="2"/>
  <c r="O5" i="2"/>
  <c r="O3" i="2" l="1"/>
  <c r="M3" i="3"/>
  <c r="N3" i="3" s="1"/>
  <c r="O3" i="3" s="1"/>
  <c r="M5" i="3"/>
  <c r="N5" i="3" s="1"/>
  <c r="M6" i="3"/>
  <c r="N6" i="3" s="1"/>
  <c r="O6" i="3" s="1"/>
  <c r="M7" i="3"/>
  <c r="N7" i="3" s="1"/>
  <c r="O7" i="3" s="1"/>
  <c r="M8" i="3"/>
  <c r="N8" i="3" s="1"/>
  <c r="O8" i="3" s="1"/>
  <c r="O5" i="3" l="1"/>
</calcChain>
</file>

<file path=xl/sharedStrings.xml><?xml version="1.0" encoding="utf-8"?>
<sst xmlns="http://schemas.openxmlformats.org/spreadsheetml/2006/main" count="373" uniqueCount="195">
  <si>
    <t>SiO2</t>
  </si>
  <si>
    <t>TiO2</t>
  </si>
  <si>
    <t xml:space="preserve">Al2O3 </t>
  </si>
  <si>
    <t>FeOt</t>
  </si>
  <si>
    <t xml:space="preserve">MnO </t>
  </si>
  <si>
    <t xml:space="preserve">MgO </t>
  </si>
  <si>
    <t xml:space="preserve">CaO </t>
  </si>
  <si>
    <t xml:space="preserve">Na2O </t>
  </si>
  <si>
    <t>K2O</t>
  </si>
  <si>
    <t>TOT</t>
  </si>
  <si>
    <t>An</t>
  </si>
  <si>
    <t>Ab</t>
  </si>
  <si>
    <t>Or</t>
  </si>
  <si>
    <t>KD(Ab-An)</t>
  </si>
  <si>
    <t>T (ºC)</t>
  </si>
  <si>
    <t>P (GPa)</t>
  </si>
  <si>
    <t>IIES-V-018</t>
  </si>
  <si>
    <t>C3b</t>
  </si>
  <si>
    <t>C5b</t>
  </si>
  <si>
    <t>C6b</t>
  </si>
  <si>
    <t>C6c</t>
  </si>
  <si>
    <t>C7c</t>
  </si>
  <si>
    <t>C7h</t>
  </si>
  <si>
    <t>C7i</t>
  </si>
  <si>
    <t>C7j</t>
  </si>
  <si>
    <t>C8a</t>
  </si>
  <si>
    <t>C8c</t>
  </si>
  <si>
    <t>C9b</t>
  </si>
  <si>
    <t>C4e</t>
  </si>
  <si>
    <t>C5f</t>
  </si>
  <si>
    <t>C6e</t>
  </si>
  <si>
    <t>C6f</t>
  </si>
  <si>
    <t>C7a</t>
  </si>
  <si>
    <t>C7g</t>
  </si>
  <si>
    <t>C8b</t>
  </si>
  <si>
    <t>C9a</t>
  </si>
  <si>
    <t>C9c</t>
  </si>
  <si>
    <t>C9d</t>
  </si>
  <si>
    <t>C10i</t>
  </si>
  <si>
    <t>C11b</t>
  </si>
  <si>
    <t>C11d</t>
  </si>
  <si>
    <t>C11g</t>
  </si>
  <si>
    <t>C11h</t>
  </si>
  <si>
    <t>C12b</t>
  </si>
  <si>
    <t>C12d</t>
  </si>
  <si>
    <t>C6g</t>
  </si>
  <si>
    <t>C4g</t>
  </si>
  <si>
    <t>C7b</t>
  </si>
  <si>
    <t>C10a</t>
  </si>
  <si>
    <t>C10b</t>
  </si>
  <si>
    <t>C10f</t>
  </si>
  <si>
    <t>C10g</t>
  </si>
  <si>
    <t>C10h</t>
  </si>
  <si>
    <t>C11e</t>
  </si>
  <si>
    <t>C11f</t>
  </si>
  <si>
    <t>C12a</t>
  </si>
  <si>
    <t>C12c</t>
  </si>
  <si>
    <t>C12e</t>
  </si>
  <si>
    <t>C3a</t>
  </si>
  <si>
    <t>IIES-V-019</t>
  </si>
  <si>
    <t>C1a</t>
  </si>
  <si>
    <t>C4c</t>
  </si>
  <si>
    <t>C6h</t>
  </si>
  <si>
    <t>C8j</t>
  </si>
  <si>
    <t>C8k</t>
  </si>
  <si>
    <t>C8n</t>
  </si>
  <si>
    <t>C10c</t>
  </si>
  <si>
    <t>C10d</t>
  </si>
  <si>
    <t>C10e</t>
  </si>
  <si>
    <t>C10l</t>
  </si>
  <si>
    <t>C1b</t>
  </si>
  <si>
    <t>C1e</t>
  </si>
  <si>
    <t>C1h</t>
  </si>
  <si>
    <t>C2b</t>
  </si>
  <si>
    <t>C2h</t>
  </si>
  <si>
    <t>C6a</t>
  </si>
  <si>
    <t>C7d</t>
  </si>
  <si>
    <t>C8d</t>
  </si>
  <si>
    <t>C8g</t>
  </si>
  <si>
    <t>C8h</t>
  </si>
  <si>
    <t>C11a</t>
  </si>
  <si>
    <t>C11c</t>
  </si>
  <si>
    <t>C2e</t>
  </si>
  <si>
    <t>C3g</t>
  </si>
  <si>
    <t>C3h</t>
  </si>
  <si>
    <t>C4a</t>
  </si>
  <si>
    <t>C4f_2</t>
  </si>
  <si>
    <t>C4f_3</t>
  </si>
  <si>
    <t>C4f_4</t>
  </si>
  <si>
    <t>C4f_5</t>
  </si>
  <si>
    <t>C4f_6</t>
  </si>
  <si>
    <t>C4f_7</t>
  </si>
  <si>
    <t>C4f_1</t>
  </si>
  <si>
    <t>C1a_1</t>
  </si>
  <si>
    <t>C1a_3</t>
  </si>
  <si>
    <t>IIES-V-020</t>
  </si>
  <si>
    <t>C5g</t>
  </si>
  <si>
    <t>C8e</t>
  </si>
  <si>
    <t>C12h</t>
  </si>
  <si>
    <t>C13f</t>
  </si>
  <si>
    <t>C14f</t>
  </si>
  <si>
    <t>C14b</t>
  </si>
  <si>
    <t>C14a</t>
  </si>
  <si>
    <t>C3c</t>
  </si>
  <si>
    <t>C3e</t>
  </si>
  <si>
    <t>C3f</t>
  </si>
  <si>
    <t>C5h</t>
  </si>
  <si>
    <t>C12f</t>
  </si>
  <si>
    <t>C14e</t>
  </si>
  <si>
    <t>C6a_1</t>
  </si>
  <si>
    <t>C6a_2</t>
  </si>
  <si>
    <t>C6a_3</t>
  </si>
  <si>
    <t>C6a_4</t>
  </si>
  <si>
    <t>C8k_2</t>
  </si>
  <si>
    <t>C8k_3</t>
  </si>
  <si>
    <t>C8k_4</t>
  </si>
  <si>
    <t>C8k_5</t>
  </si>
  <si>
    <t>C13e_1</t>
  </si>
  <si>
    <t>C13e_3</t>
  </si>
  <si>
    <t>C13e_4</t>
  </si>
  <si>
    <t>C13e_5</t>
  </si>
  <si>
    <t>C13e_6</t>
  </si>
  <si>
    <t>P2O3</t>
  </si>
  <si>
    <t>H2O</t>
  </si>
  <si>
    <t>#Mg liq</t>
  </si>
  <si>
    <t>LOI</t>
  </si>
  <si>
    <t>C4d_inc</t>
  </si>
  <si>
    <t>C10a_vd</t>
  </si>
  <si>
    <t>C6c_mf</t>
  </si>
  <si>
    <t>C6b_mf</t>
  </si>
  <si>
    <t>C13d_inc</t>
  </si>
  <si>
    <t>Cpx</t>
  </si>
  <si>
    <t>100*Mg#</t>
  </si>
  <si>
    <t>KD(Fe-Mg)</t>
  </si>
  <si>
    <t>T (ºC )</t>
  </si>
  <si>
    <t>IIES-V-20</t>
  </si>
  <si>
    <t>C14d_1</t>
  </si>
  <si>
    <t>C4_h_1</t>
  </si>
  <si>
    <t>C4 j_1</t>
  </si>
  <si>
    <t>C4m_1</t>
  </si>
  <si>
    <t>C4o_1</t>
  </si>
  <si>
    <t>C11c_1</t>
  </si>
  <si>
    <t>C4p_2</t>
  </si>
  <si>
    <t>C14c_2</t>
  </si>
  <si>
    <t>C4k_2</t>
  </si>
  <si>
    <t>C4l_2</t>
  </si>
  <si>
    <t>C11b_2</t>
  </si>
  <si>
    <t>C4g_2</t>
  </si>
  <si>
    <t>C3g_1</t>
  </si>
  <si>
    <t>C5d_1</t>
  </si>
  <si>
    <t>C5k_1</t>
  </si>
  <si>
    <t>C3j_2</t>
  </si>
  <si>
    <t>C5a_2</t>
  </si>
  <si>
    <t>C5m_2</t>
  </si>
  <si>
    <t>C4b</t>
  </si>
  <si>
    <t>C4f</t>
  </si>
  <si>
    <t>C4i</t>
  </si>
  <si>
    <t>C4n</t>
  </si>
  <si>
    <t>C5e</t>
  </si>
  <si>
    <t>C7f</t>
  </si>
  <si>
    <t>C8i</t>
  </si>
  <si>
    <t>C7e</t>
  </si>
  <si>
    <t>Wo [Ca]</t>
  </si>
  <si>
    <t>Fs [Fe]</t>
  </si>
  <si>
    <t>Ens [Mg]</t>
  </si>
  <si>
    <r>
      <t>FeO</t>
    </r>
    <r>
      <rPr>
        <vertAlign val="subscript"/>
        <sz val="12"/>
        <color rgb="FFFF0000"/>
        <rFont val="Calibri"/>
        <family val="2"/>
        <scheme val="minor"/>
      </rPr>
      <t>t</t>
    </r>
    <r>
      <rPr>
        <sz val="12"/>
        <color rgb="FFFF0000"/>
        <rFont val="Calibri"/>
        <family val="2"/>
        <scheme val="minor"/>
      </rPr>
      <t xml:space="preserve"> = Fe</t>
    </r>
    <r>
      <rPr>
        <vertAlign val="subscript"/>
        <sz val="12"/>
        <color rgb="FFFF0000"/>
        <rFont val="Calibri"/>
        <family val="2"/>
        <scheme val="minor"/>
      </rPr>
      <t>2</t>
    </r>
    <r>
      <rPr>
        <sz val="12"/>
        <color rgb="FFFF0000"/>
        <rFont val="Calibri"/>
        <family val="2"/>
        <scheme val="minor"/>
      </rPr>
      <t>O</t>
    </r>
    <r>
      <rPr>
        <vertAlign val="subscript"/>
        <sz val="12"/>
        <color rgb="FFFF0000"/>
        <rFont val="Calibri"/>
        <family val="2"/>
        <scheme val="minor"/>
      </rPr>
      <t xml:space="preserve">3 </t>
    </r>
    <r>
      <rPr>
        <sz val="12"/>
        <color rgb="FFFF0000"/>
        <rFont val="Calibri"/>
        <family val="2"/>
        <scheme val="minor"/>
      </rPr>
      <t>* 0.8998</t>
    </r>
  </si>
  <si>
    <t>TOT1</t>
  </si>
  <si>
    <r>
      <t>SiO</t>
    </r>
    <r>
      <rPr>
        <b/>
        <vertAlign val="subscript"/>
        <sz val="11"/>
        <rFont val="Calibri"/>
        <family val="2"/>
        <scheme val="minor"/>
      </rPr>
      <t>2</t>
    </r>
  </si>
  <si>
    <r>
      <t>TiO</t>
    </r>
    <r>
      <rPr>
        <b/>
        <vertAlign val="subscript"/>
        <sz val="11"/>
        <rFont val="Calibri"/>
        <family val="2"/>
        <scheme val="minor"/>
      </rPr>
      <t>2</t>
    </r>
  </si>
  <si>
    <r>
      <t>Al</t>
    </r>
    <r>
      <rPr>
        <b/>
        <vertAlign val="subscript"/>
        <sz val="11"/>
        <rFont val="Calibri"/>
        <family val="2"/>
        <scheme val="minor"/>
      </rPr>
      <t>2</t>
    </r>
    <r>
      <rPr>
        <b/>
        <sz val="11"/>
        <rFont val="Calibri"/>
        <family val="2"/>
        <scheme val="minor"/>
      </rPr>
      <t>O</t>
    </r>
    <r>
      <rPr>
        <b/>
        <vertAlign val="subscript"/>
        <sz val="11"/>
        <rFont val="Calibri"/>
        <family val="2"/>
        <scheme val="minor"/>
      </rPr>
      <t>3</t>
    </r>
    <r>
      <rPr>
        <b/>
        <sz val="11"/>
        <rFont val="Calibri"/>
        <family val="2"/>
        <scheme val="minor"/>
      </rPr>
      <t xml:space="preserve"> </t>
    </r>
  </si>
  <si>
    <r>
      <t>Fe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O</t>
    </r>
    <r>
      <rPr>
        <b/>
        <vertAlign val="subscript"/>
        <sz val="11"/>
        <color theme="1"/>
        <rFont val="Calibri"/>
        <family val="2"/>
        <scheme val="minor"/>
      </rPr>
      <t>3</t>
    </r>
  </si>
  <si>
    <r>
      <t>FeO</t>
    </r>
    <r>
      <rPr>
        <b/>
        <vertAlign val="subscript"/>
        <sz val="11"/>
        <color rgb="FFFF0000"/>
        <rFont val="Calibri"/>
        <family val="2"/>
        <scheme val="minor"/>
      </rPr>
      <t>t</t>
    </r>
  </si>
  <si>
    <r>
      <t>Na</t>
    </r>
    <r>
      <rPr>
        <b/>
        <vertAlign val="subscript"/>
        <sz val="11"/>
        <rFont val="Calibri"/>
        <family val="2"/>
        <scheme val="minor"/>
      </rPr>
      <t>2</t>
    </r>
    <r>
      <rPr>
        <b/>
        <sz val="11"/>
        <rFont val="Calibri"/>
        <family val="2"/>
        <scheme val="minor"/>
      </rPr>
      <t xml:space="preserve">O </t>
    </r>
  </si>
  <si>
    <r>
      <t>K</t>
    </r>
    <r>
      <rPr>
        <b/>
        <vertAlign val="subscript"/>
        <sz val="11"/>
        <rFont val="Calibri"/>
        <family val="2"/>
        <scheme val="minor"/>
      </rPr>
      <t>2</t>
    </r>
    <r>
      <rPr>
        <b/>
        <sz val="11"/>
        <rFont val="Calibri"/>
        <family val="2"/>
        <scheme val="minor"/>
      </rPr>
      <t>O</t>
    </r>
  </si>
  <si>
    <r>
      <t>P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O</t>
    </r>
    <r>
      <rPr>
        <b/>
        <vertAlign val="subscript"/>
        <sz val="11"/>
        <color theme="1"/>
        <rFont val="Calibri"/>
        <family val="2"/>
        <scheme val="minor"/>
      </rPr>
      <t>3</t>
    </r>
  </si>
  <si>
    <t>Observed (Putirka, 2008)</t>
  </si>
  <si>
    <t>Putirka, 2008; Their Eqn. 24a and 25a</t>
  </si>
  <si>
    <t>cf. White,1998; Eqn 18</t>
  </si>
  <si>
    <t>Depth (km)</t>
  </si>
  <si>
    <t>Putirka, 2008; Eqn. 32d</t>
  </si>
  <si>
    <t>Putirka, 2008; Eqn. 32a</t>
  </si>
  <si>
    <t>-</t>
  </si>
  <si>
    <t>Average</t>
  </si>
  <si>
    <t>Sample</t>
  </si>
  <si>
    <t>Whole-rock composition</t>
  </si>
  <si>
    <t>Code</t>
  </si>
  <si>
    <t>Glass composition</t>
  </si>
  <si>
    <t>Glass</t>
  </si>
  <si>
    <t>Plagioclase composition (weight percentage)</t>
  </si>
  <si>
    <t>Cpx composition (weight percentage)</t>
  </si>
  <si>
    <t>Whole-rock</t>
  </si>
  <si>
    <t>Core</t>
  </si>
  <si>
    <t>Rim</t>
  </si>
  <si>
    <t>Pigeonite</t>
  </si>
  <si>
    <t>Cpx composition (wight percentage)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</si>
</sst>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vertAlign val="subscript"/>
      <sz val="12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vertAlign val="subscript"/>
      <sz val="1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b/>
      <vertAlign val="subscript"/>
      <sz val="11"/>
      <color rgb="FFFF0000"/>
      <name val="Calibri"/>
      <family val="2"/>
      <scheme val="minor"/>
    </font>
    <font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2" fontId="0" fillId="0" borderId="0" xfId="0" applyNumberFormat="1"/>
    <xf numFmtId="0" fontId="1" fillId="0" borderId="0" xfId="0" applyFont="1"/>
    <xf numFmtId="0" fontId="0" fillId="0" borderId="0" xfId="0" applyFont="1"/>
    <xf numFmtId="1" fontId="0" fillId="0" borderId="0" xfId="0" applyNumberFormat="1"/>
    <xf numFmtId="0" fontId="1" fillId="0" borderId="1" xfId="0" applyFont="1" applyBorder="1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2" fontId="3" fillId="0" borderId="0" xfId="0" applyNumberFormat="1" applyFont="1"/>
    <xf numFmtId="0" fontId="0" fillId="0" borderId="0" xfId="0" applyFill="1"/>
    <xf numFmtId="2" fontId="0" fillId="0" borderId="0" xfId="0" applyNumberFormat="1" applyFill="1"/>
    <xf numFmtId="0" fontId="4" fillId="0" borderId="0" xfId="0" applyFont="1"/>
    <xf numFmtId="0" fontId="3" fillId="0" borderId="0" xfId="0" applyFont="1"/>
    <xf numFmtId="0" fontId="3" fillId="0" borderId="0" xfId="0" applyFont="1" applyFill="1"/>
    <xf numFmtId="2" fontId="3" fillId="0" borderId="0" xfId="0" applyNumberFormat="1" applyFont="1" applyFill="1"/>
    <xf numFmtId="0" fontId="0" fillId="0" borderId="1" xfId="0" applyFont="1" applyBorder="1" applyAlignment="1">
      <alignment horizontal="center"/>
    </xf>
    <xf numFmtId="2" fontId="8" fillId="0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2" fontId="6" fillId="0" borderId="1" xfId="0" applyNumberFormat="1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2" fontId="12" fillId="0" borderId="1" xfId="0" applyNumberFormat="1" applyFont="1" applyFill="1" applyBorder="1" applyAlignment="1">
      <alignment horizontal="center"/>
    </xf>
    <xf numFmtId="2" fontId="0" fillId="0" borderId="0" xfId="0" applyNumberFormat="1" applyFont="1" applyAlignment="1">
      <alignment horizontal="center"/>
    </xf>
    <xf numFmtId="1" fontId="0" fillId="0" borderId="0" xfId="0" applyNumberFormat="1" applyFont="1" applyAlignment="1">
      <alignment horizontal="center"/>
    </xf>
    <xf numFmtId="2" fontId="3" fillId="0" borderId="0" xfId="0" applyNumberFormat="1" applyFont="1" applyAlignment="1">
      <alignment horizontal="center"/>
    </xf>
    <xf numFmtId="164" fontId="0" fillId="0" borderId="0" xfId="0" applyNumberFormat="1" applyFont="1" applyAlignment="1">
      <alignment horizontal="center"/>
    </xf>
    <xf numFmtId="0" fontId="0" fillId="0" borderId="0" xfId="0" applyFont="1" applyFill="1" applyBorder="1" applyAlignment="1"/>
    <xf numFmtId="0" fontId="0" fillId="0" borderId="0" xfId="0" applyFont="1" applyFill="1" applyBorder="1" applyAlignment="1">
      <alignment horizontal="center"/>
    </xf>
    <xf numFmtId="0" fontId="0" fillId="0" borderId="0" xfId="0" applyFont="1" applyBorder="1" applyAlignment="1"/>
    <xf numFmtId="1" fontId="0" fillId="0" borderId="1" xfId="0" applyNumberFormat="1" applyFont="1" applyFill="1" applyBorder="1" applyAlignment="1">
      <alignment horizontal="center"/>
    </xf>
    <xf numFmtId="0" fontId="0" fillId="0" borderId="1" xfId="0" applyFont="1" applyBorder="1"/>
    <xf numFmtId="1" fontId="0" fillId="0" borderId="0" xfId="0" applyNumberFormat="1" applyFont="1" applyFill="1" applyAlignment="1">
      <alignment horizontal="center"/>
    </xf>
    <xf numFmtId="0" fontId="0" fillId="0" borderId="0" xfId="0" applyFont="1" applyFill="1"/>
    <xf numFmtId="164" fontId="0" fillId="0" borderId="0" xfId="0" applyNumberFormat="1" applyFont="1"/>
    <xf numFmtId="0" fontId="0" fillId="0" borderId="0" xfId="0" applyFont="1" applyFill="1" applyAlignment="1">
      <alignment horizontal="center"/>
    </xf>
    <xf numFmtId="2" fontId="3" fillId="0" borderId="0" xfId="0" applyNumberFormat="1" applyFont="1" applyFill="1" applyAlignment="1">
      <alignment horizontal="center"/>
    </xf>
    <xf numFmtId="2" fontId="0" fillId="0" borderId="0" xfId="0" applyNumberFormat="1" applyFont="1" applyFill="1" applyAlignment="1">
      <alignment horizontal="center"/>
    </xf>
    <xf numFmtId="0" fontId="7" fillId="0" borderId="0" xfId="0" applyFont="1" applyFill="1"/>
    <xf numFmtId="2" fontId="7" fillId="0" borderId="0" xfId="0" applyNumberFormat="1" applyFont="1" applyFill="1"/>
    <xf numFmtId="2" fontId="7" fillId="0" borderId="0" xfId="0" applyNumberFormat="1" applyFont="1"/>
    <xf numFmtId="0" fontId="7" fillId="0" borderId="0" xfId="0" applyFont="1"/>
    <xf numFmtId="0" fontId="1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2" fontId="7" fillId="0" borderId="1" xfId="0" applyNumberFormat="1" applyFont="1" applyFill="1" applyBorder="1" applyAlignment="1">
      <alignment horizontal="center"/>
    </xf>
    <xf numFmtId="2" fontId="7" fillId="0" borderId="0" xfId="0" applyNumberFormat="1" applyFont="1" applyAlignment="1">
      <alignment horizontal="center"/>
    </xf>
    <xf numFmtId="2" fontId="7" fillId="0" borderId="0" xfId="0" applyNumberFormat="1" applyFont="1" applyFill="1" applyAlignment="1">
      <alignment horizontal="center"/>
    </xf>
    <xf numFmtId="0" fontId="1" fillId="0" borderId="0" xfId="0" applyFont="1" applyAlignment="1">
      <alignment horizontal="center" vertical="center"/>
    </xf>
    <xf numFmtId="1" fontId="0" fillId="0" borderId="0" xfId="0" applyNumberFormat="1" applyFill="1" applyAlignment="1">
      <alignment horizontal="center" vertical="center"/>
    </xf>
    <xf numFmtId="1" fontId="0" fillId="0" borderId="0" xfId="0" applyNumberFormat="1" applyFill="1"/>
    <xf numFmtId="164" fontId="0" fillId="0" borderId="0" xfId="0" applyNumberFormat="1" applyFont="1" applyFill="1"/>
    <xf numFmtId="164" fontId="0" fillId="0" borderId="0" xfId="0" applyNumberFormat="1" applyFont="1" applyFill="1" applyAlignment="1"/>
    <xf numFmtId="0" fontId="0" fillId="0" borderId="1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164" fontId="0" fillId="0" borderId="0" xfId="0" applyNumberFormat="1" applyFont="1" applyFill="1" applyAlignment="1">
      <alignment horizontal="center"/>
    </xf>
    <xf numFmtId="1" fontId="7" fillId="0" borderId="0" xfId="0" applyNumberFormat="1" applyFont="1" applyFill="1" applyAlignment="1">
      <alignment horizontal="center"/>
    </xf>
    <xf numFmtId="164" fontId="7" fillId="0" borderId="0" xfId="0" applyNumberFormat="1" applyFont="1" applyAlignment="1"/>
    <xf numFmtId="1" fontId="7" fillId="0" borderId="0" xfId="0" applyNumberFormat="1" applyFont="1" applyAlignment="1">
      <alignment horizontal="center"/>
    </xf>
    <xf numFmtId="1" fontId="7" fillId="0" borderId="0" xfId="0" applyNumberFormat="1" applyFont="1" applyFill="1" applyAlignment="1">
      <alignment horizontal="center" vertical="top"/>
    </xf>
    <xf numFmtId="2" fontId="7" fillId="0" borderId="0" xfId="0" applyNumberFormat="1" applyFont="1" applyAlignment="1">
      <alignment horizontal="center" vertical="top"/>
    </xf>
    <xf numFmtId="164" fontId="7" fillId="0" borderId="0" xfId="0" applyNumberFormat="1" applyFont="1" applyAlignment="1">
      <alignment vertical="top"/>
    </xf>
    <xf numFmtId="1" fontId="7" fillId="0" borderId="0" xfId="0" applyNumberFormat="1" applyFont="1" applyAlignment="1">
      <alignment horizontal="center" vertical="top"/>
    </xf>
    <xf numFmtId="164" fontId="7" fillId="0" borderId="0" xfId="0" applyNumberFormat="1" applyFont="1"/>
    <xf numFmtId="0" fontId="1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"/>
  <sheetViews>
    <sheetView tabSelected="1" zoomScale="85" zoomScaleNormal="85" workbookViewId="0">
      <selection activeCell="G25" sqref="G25"/>
    </sheetView>
  </sheetViews>
  <sheetFormatPr baseColWidth="10" defaultRowHeight="15" x14ac:dyDescent="0.25"/>
  <cols>
    <col min="1" max="1" width="21.5703125" bestFit="1" customWidth="1"/>
    <col min="2" max="2" width="5.5703125" customWidth="1"/>
    <col min="3" max="3" width="5" bestFit="1" customWidth="1"/>
    <col min="4" max="4" width="6.7109375" bestFit="1" customWidth="1"/>
    <col min="5" max="5" width="6.5703125" bestFit="1" customWidth="1"/>
    <col min="6" max="6" width="5.5703125" bestFit="1" customWidth="1"/>
    <col min="7" max="7" width="5.85546875" bestFit="1" customWidth="1"/>
    <col min="8" max="8" width="5.7109375" bestFit="1" customWidth="1"/>
    <col min="9" max="9" width="5" bestFit="1" customWidth="1"/>
    <col min="10" max="10" width="6.28515625" bestFit="1" customWidth="1"/>
    <col min="11" max="11" width="4.5703125" bestFit="1" customWidth="1"/>
    <col min="12" max="12" width="5.5703125" bestFit="1" customWidth="1"/>
    <col min="13" max="13" width="4.5703125" bestFit="1" customWidth="1"/>
    <col min="14" max="14" width="6.5703125" bestFit="1" customWidth="1"/>
    <col min="15" max="15" width="7.5703125" bestFit="1" customWidth="1"/>
  </cols>
  <sheetData>
    <row r="1" spans="1:15" x14ac:dyDescent="0.25">
      <c r="A1" s="2"/>
      <c r="B1" s="2" t="s">
        <v>184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 ht="18" x14ac:dyDescent="0.35">
      <c r="A2" s="5" t="s">
        <v>183</v>
      </c>
      <c r="B2" s="18" t="s">
        <v>167</v>
      </c>
      <c r="C2" s="18" t="s">
        <v>168</v>
      </c>
      <c r="D2" s="18" t="s">
        <v>169</v>
      </c>
      <c r="E2" s="19" t="s">
        <v>170</v>
      </c>
      <c r="F2" s="20" t="s">
        <v>171</v>
      </c>
      <c r="G2" s="18" t="s">
        <v>4</v>
      </c>
      <c r="H2" s="18" t="s">
        <v>5</v>
      </c>
      <c r="I2" s="18" t="s">
        <v>6</v>
      </c>
      <c r="J2" s="18" t="s">
        <v>172</v>
      </c>
      <c r="K2" s="18" t="s">
        <v>173</v>
      </c>
      <c r="L2" s="19" t="s">
        <v>174</v>
      </c>
      <c r="M2" s="19" t="s">
        <v>125</v>
      </c>
      <c r="N2" s="5" t="s">
        <v>9</v>
      </c>
      <c r="O2" s="5" t="s">
        <v>124</v>
      </c>
    </row>
    <row r="3" spans="1:15" x14ac:dyDescent="0.25">
      <c r="A3" t="s">
        <v>16</v>
      </c>
      <c r="B3" s="1">
        <v>57.077193994806642</v>
      </c>
      <c r="C3" s="1">
        <v>0.78497308805826116</v>
      </c>
      <c r="D3" s="1">
        <v>16.654562096445233</v>
      </c>
      <c r="E3" s="1">
        <v>9.2226876125476309</v>
      </c>
      <c r="F3" s="10">
        <v>8.2985743137703576</v>
      </c>
      <c r="G3" s="1">
        <v>0.20295882124700285</v>
      </c>
      <c r="H3" s="1">
        <v>1.7709152049983583</v>
      </c>
      <c r="I3" s="1">
        <v>6.4966720722692584</v>
      </c>
      <c r="J3" s="1">
        <v>3.29310636435088</v>
      </c>
      <c r="K3" s="1">
        <v>2.1887716016833645</v>
      </c>
      <c r="L3" s="1">
        <v>0.44770328216250632</v>
      </c>
      <c r="M3" s="1">
        <v>1.8604558614308595</v>
      </c>
      <c r="N3" s="1">
        <f>SUM(B3:E3,G3:M3)</f>
        <v>100.00000000000001</v>
      </c>
      <c r="O3" s="1">
        <f>((H3/40.3)/((H3/40.3)+(F3/71.84)))*100</f>
        <v>27.557921532488084</v>
      </c>
    </row>
    <row r="4" spans="1:15" x14ac:dyDescent="0.25">
      <c r="A4" t="s">
        <v>59</v>
      </c>
      <c r="B4" s="1">
        <v>52.678321957450194</v>
      </c>
      <c r="C4" s="1">
        <v>1.1365904282920207</v>
      </c>
      <c r="D4" s="1">
        <v>16.37528439707819</v>
      </c>
      <c r="E4" s="1">
        <v>11.365904282920207</v>
      </c>
      <c r="F4" s="10">
        <v>10.227040673771603</v>
      </c>
      <c r="G4" s="1">
        <v>0.18261286073524127</v>
      </c>
      <c r="H4" s="1">
        <v>2.9138226958847238</v>
      </c>
      <c r="I4" s="1">
        <v>8.2824412246038399</v>
      </c>
      <c r="J4" s="1">
        <v>3.0036322995250067</v>
      </c>
      <c r="K4" s="1">
        <v>1.4968267273380431</v>
      </c>
      <c r="L4" s="1">
        <v>0.41911148365465206</v>
      </c>
      <c r="M4" s="1">
        <v>2.1454516425178616</v>
      </c>
      <c r="N4" s="1">
        <f>SUM(B4:E4,G4:M4)</f>
        <v>99.999999999999986</v>
      </c>
      <c r="O4" s="1">
        <f t="shared" ref="O4:O5" si="0">((H4/40.3)/((H4/40.3)+(F4/71.84)))*100</f>
        <v>33.682409665118747</v>
      </c>
    </row>
    <row r="5" spans="1:15" x14ac:dyDescent="0.25">
      <c r="A5" t="s">
        <v>95</v>
      </c>
      <c r="B5" s="1">
        <v>57.612265064329698</v>
      </c>
      <c r="C5" s="1">
        <v>0.75957958617385479</v>
      </c>
      <c r="D5" s="1">
        <v>15.850359827123278</v>
      </c>
      <c r="E5" s="1">
        <v>10.819767035643345</v>
      </c>
      <c r="F5" s="10">
        <v>9.7356263786718831</v>
      </c>
      <c r="G5" s="1">
        <v>0.20561549901683845</v>
      </c>
      <c r="H5" s="1">
        <v>1.7966402826714043</v>
      </c>
      <c r="I5" s="1">
        <v>6.3281663289648353</v>
      </c>
      <c r="J5" s="1">
        <v>3.283859183327178</v>
      </c>
      <c r="K5" s="1">
        <v>2.2158563486280656</v>
      </c>
      <c r="L5" s="1">
        <v>0.46912274047531111</v>
      </c>
      <c r="M5" s="1">
        <v>0.65876810364618155</v>
      </c>
      <c r="N5" s="1">
        <f>SUM(B5:E5,G5:M5)</f>
        <v>100</v>
      </c>
      <c r="O5" s="1">
        <f t="shared" si="0"/>
        <v>24.753851742746889</v>
      </c>
    </row>
    <row r="7" spans="1:15" ht="18.75" x14ac:dyDescent="0.35">
      <c r="A7" s="13" t="s">
        <v>165</v>
      </c>
    </row>
  </sheetData>
  <phoneticPr fontId="2" type="noConversion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"/>
  <sheetViews>
    <sheetView zoomScale="85" zoomScaleNormal="85" workbookViewId="0">
      <selection activeCell="Q9" sqref="Q9"/>
    </sheetView>
  </sheetViews>
  <sheetFormatPr baseColWidth="10" defaultRowHeight="15" x14ac:dyDescent="0.25"/>
  <cols>
    <col min="1" max="1" width="10.42578125" bestFit="1" customWidth="1"/>
    <col min="2" max="2" width="11.28515625" customWidth="1"/>
    <col min="3" max="3" width="6.85546875" customWidth="1"/>
    <col min="4" max="4" width="5.140625" bestFit="1" customWidth="1"/>
    <col min="5" max="5" width="7" bestFit="1" customWidth="1"/>
    <col min="6" max="9" width="5.85546875" bestFit="1" customWidth="1"/>
    <col min="10" max="10" width="6.5703125" bestFit="1" customWidth="1"/>
    <col min="11" max="11" width="4.85546875" bestFit="1" customWidth="1"/>
    <col min="12" max="12" width="5.7109375" bestFit="1" customWidth="1"/>
    <col min="13" max="13" width="7" bestFit="1" customWidth="1"/>
    <col min="14" max="15" width="7" customWidth="1"/>
    <col min="16" max="16" width="7.5703125" bestFit="1" customWidth="1"/>
  </cols>
  <sheetData>
    <row r="1" spans="1:17" x14ac:dyDescent="0.25">
      <c r="A1" s="2"/>
      <c r="B1" s="2"/>
      <c r="C1" s="2" t="s">
        <v>186</v>
      </c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7" x14ac:dyDescent="0.25">
      <c r="A2" s="5" t="s">
        <v>183</v>
      </c>
      <c r="B2" s="5" t="s">
        <v>185</v>
      </c>
      <c r="C2" s="5" t="s">
        <v>0</v>
      </c>
      <c r="D2" s="5" t="s">
        <v>1</v>
      </c>
      <c r="E2" s="5" t="s">
        <v>2</v>
      </c>
      <c r="F2" s="5" t="s">
        <v>3</v>
      </c>
      <c r="G2" s="5" t="s">
        <v>4</v>
      </c>
      <c r="H2" s="5" t="s">
        <v>5</v>
      </c>
      <c r="I2" s="5" t="s">
        <v>6</v>
      </c>
      <c r="J2" s="5" t="s">
        <v>7</v>
      </c>
      <c r="K2" s="5" t="s">
        <v>8</v>
      </c>
      <c r="L2" s="5" t="s">
        <v>122</v>
      </c>
      <c r="M2" s="5" t="s">
        <v>166</v>
      </c>
      <c r="N2" s="5" t="s">
        <v>123</v>
      </c>
      <c r="O2" s="5" t="s">
        <v>166</v>
      </c>
      <c r="P2" s="5" t="s">
        <v>124</v>
      </c>
    </row>
    <row r="3" spans="1:17" x14ac:dyDescent="0.25">
      <c r="A3" s="11" t="s">
        <v>59</v>
      </c>
      <c r="B3" s="15" t="s">
        <v>126</v>
      </c>
      <c r="C3" s="16">
        <v>54.891199999999998</v>
      </c>
      <c r="D3" s="10">
        <v>1.9270499999999999</v>
      </c>
      <c r="E3" s="10">
        <v>14.3348</v>
      </c>
      <c r="F3" s="10">
        <v>9.2330299999999994</v>
      </c>
      <c r="G3" s="10">
        <v>0.216534</v>
      </c>
      <c r="H3" s="10">
        <v>2.63801</v>
      </c>
      <c r="I3" s="10">
        <v>6.4232500000000003</v>
      </c>
      <c r="J3" s="10">
        <v>3.8834900000000001</v>
      </c>
      <c r="K3" s="10">
        <v>3.19807</v>
      </c>
      <c r="L3" s="10">
        <v>0.71159499999999998</v>
      </c>
      <c r="M3" s="10">
        <f>SUM(C3:L3)</f>
        <v>97.457028999999977</v>
      </c>
      <c r="N3" s="10">
        <f t="shared" ref="N3:N8" si="0">100-M3</f>
        <v>2.5429710000000227</v>
      </c>
      <c r="O3" s="10">
        <f>SUM(C3:L3,N3)</f>
        <v>100</v>
      </c>
      <c r="P3" s="10">
        <f>((H3/40.3)/((H3/40.3)+(F3/71.84)))*100</f>
        <v>33.745138698699868</v>
      </c>
      <c r="Q3" s="14" t="s">
        <v>187</v>
      </c>
    </row>
    <row r="4" spans="1:17" x14ac:dyDescent="0.25">
      <c r="A4" s="11"/>
      <c r="B4" s="38"/>
      <c r="C4" s="39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</row>
    <row r="5" spans="1:17" x14ac:dyDescent="0.25">
      <c r="A5" s="11" t="s">
        <v>95</v>
      </c>
      <c r="B5" s="15" t="s">
        <v>127</v>
      </c>
      <c r="C5" s="16">
        <v>64.494</v>
      </c>
      <c r="D5" s="10">
        <v>0</v>
      </c>
      <c r="E5" s="10">
        <v>18.759499999999999</v>
      </c>
      <c r="F5" s="10">
        <v>0.448324</v>
      </c>
      <c r="G5" s="10">
        <v>1.2116E-2</v>
      </c>
      <c r="H5" s="10">
        <v>2.0927000000000001E-2</v>
      </c>
      <c r="I5" s="10">
        <v>0.69367699999999999</v>
      </c>
      <c r="J5" s="10">
        <v>5.36151</v>
      </c>
      <c r="K5" s="10">
        <v>7.5746000000000002</v>
      </c>
      <c r="L5" s="10">
        <v>8.1849999999999996E-3</v>
      </c>
      <c r="M5" s="10">
        <f t="shared" ref="M5:M8" si="1">SUM(C5:L5)</f>
        <v>97.372838999999999</v>
      </c>
      <c r="N5" s="10">
        <f t="shared" si="0"/>
        <v>2.627161000000001</v>
      </c>
      <c r="O5" s="10">
        <f>SUM(C5:L5,N5)</f>
        <v>100</v>
      </c>
      <c r="P5" s="10">
        <f>((H5/40.3)/((H5/40.3)+(F5/71.84)))*100</f>
        <v>7.6818097260153744</v>
      </c>
      <c r="Q5" s="14" t="s">
        <v>187</v>
      </c>
    </row>
    <row r="6" spans="1:17" x14ac:dyDescent="0.25">
      <c r="A6" s="11"/>
      <c r="B6" s="15" t="s">
        <v>128</v>
      </c>
      <c r="C6" s="16">
        <v>69.3</v>
      </c>
      <c r="D6" s="10">
        <v>0.34637099999999998</v>
      </c>
      <c r="E6" s="10">
        <v>13.063599999999999</v>
      </c>
      <c r="F6" s="10">
        <v>3.1088399999999998</v>
      </c>
      <c r="G6" s="10">
        <v>5.0296E-2</v>
      </c>
      <c r="H6" s="10">
        <v>0.47175899999999998</v>
      </c>
      <c r="I6" s="10">
        <v>0.32387899999999997</v>
      </c>
      <c r="J6" s="10">
        <v>3.12717</v>
      </c>
      <c r="K6" s="10">
        <v>7.2647199999999996</v>
      </c>
      <c r="L6" s="10">
        <v>7.9460000000000003E-2</v>
      </c>
      <c r="M6" s="10">
        <f t="shared" si="1"/>
        <v>97.136095000000012</v>
      </c>
      <c r="N6" s="10">
        <f t="shared" si="0"/>
        <v>2.8639049999999884</v>
      </c>
      <c r="O6" s="10">
        <f>SUM(C6:L6,N6)</f>
        <v>100</v>
      </c>
      <c r="P6" s="10">
        <f>((H6/40.3)/((H6/40.3)+(F6/71.84)))*100</f>
        <v>21.291441252532401</v>
      </c>
      <c r="Q6" s="14" t="s">
        <v>187</v>
      </c>
    </row>
    <row r="7" spans="1:17" x14ac:dyDescent="0.25">
      <c r="A7" s="11"/>
      <c r="B7" s="15" t="s">
        <v>129</v>
      </c>
      <c r="C7" s="16">
        <v>72.787000000000006</v>
      </c>
      <c r="D7" s="10">
        <v>0.45586399999999999</v>
      </c>
      <c r="E7" s="10">
        <v>11.8568</v>
      </c>
      <c r="F7" s="10">
        <v>3.5730499999999998</v>
      </c>
      <c r="G7" s="10">
        <v>4.4506999999999998E-2</v>
      </c>
      <c r="H7" s="10">
        <v>0.28450900000000001</v>
      </c>
      <c r="I7" s="10">
        <v>0.48187799999999997</v>
      </c>
      <c r="J7" s="10">
        <v>2.9248799999999999</v>
      </c>
      <c r="K7" s="10">
        <v>6.3195199999999998</v>
      </c>
      <c r="L7" s="10">
        <v>5.8056999999999997E-2</v>
      </c>
      <c r="M7" s="10">
        <f t="shared" si="1"/>
        <v>98.786065000000008</v>
      </c>
      <c r="N7" s="10">
        <f t="shared" si="0"/>
        <v>1.2139349999999922</v>
      </c>
      <c r="O7" s="10">
        <f>SUM(C7:L7,N7)</f>
        <v>100</v>
      </c>
      <c r="P7" s="10">
        <f>((H7/40.3)/((H7/40.3)+(F7/71.84)))*100</f>
        <v>12.43006050735975</v>
      </c>
      <c r="Q7" s="14" t="s">
        <v>187</v>
      </c>
    </row>
    <row r="8" spans="1:17" x14ac:dyDescent="0.25">
      <c r="A8" s="11"/>
      <c r="B8" s="15" t="s">
        <v>130</v>
      </c>
      <c r="C8" s="16">
        <v>62.831099999999999</v>
      </c>
      <c r="D8" s="10">
        <v>4.1688999999999997E-2</v>
      </c>
      <c r="E8" s="10">
        <v>16.805299999999999</v>
      </c>
      <c r="F8" s="10">
        <v>3.26566</v>
      </c>
      <c r="G8" s="10">
        <v>7.7665999999999999E-2</v>
      </c>
      <c r="H8" s="10">
        <v>0.77066500000000004</v>
      </c>
      <c r="I8" s="10">
        <v>2.5122599999999999</v>
      </c>
      <c r="J8" s="10">
        <v>4.5522200000000002</v>
      </c>
      <c r="K8" s="10">
        <v>7.5499400000000003</v>
      </c>
      <c r="L8" s="10">
        <v>0.48001199999999999</v>
      </c>
      <c r="M8" s="10">
        <f t="shared" si="1"/>
        <v>98.886511999999996</v>
      </c>
      <c r="N8" s="10">
        <f t="shared" si="0"/>
        <v>1.1134880000000038</v>
      </c>
      <c r="O8" s="10">
        <f>SUM(C8:L8,N8)</f>
        <v>100</v>
      </c>
      <c r="P8" s="10">
        <f>((H8/40.3)/((H8/40.3)+(F8/71.84)))*100</f>
        <v>29.611367989545162</v>
      </c>
      <c r="Q8" s="14" t="s">
        <v>187</v>
      </c>
    </row>
    <row r="9" spans="1:17" x14ac:dyDescent="0.25">
      <c r="A9" s="11"/>
      <c r="O9" s="10"/>
      <c r="P9" s="10"/>
    </row>
    <row r="10" spans="1:17" x14ac:dyDescent="0.25">
      <c r="A10" s="11"/>
      <c r="B10" s="15" t="s">
        <v>182</v>
      </c>
      <c r="C10" s="1">
        <f>AVERAGE(C5:C8)</f>
        <v>67.353025000000002</v>
      </c>
      <c r="D10" s="1">
        <f t="shared" ref="D10:N10" si="2">AVERAGE(D5:D8)</f>
        <v>0.210981</v>
      </c>
      <c r="E10" s="1">
        <f t="shared" si="2"/>
        <v>15.121299999999998</v>
      </c>
      <c r="F10" s="1">
        <f t="shared" si="2"/>
        <v>2.5989684999999998</v>
      </c>
      <c r="G10" s="1">
        <f t="shared" si="2"/>
        <v>4.614625E-2</v>
      </c>
      <c r="H10" s="1">
        <f t="shared" si="2"/>
        <v>0.386965</v>
      </c>
      <c r="I10" s="1">
        <f t="shared" si="2"/>
        <v>1.0029235000000001</v>
      </c>
      <c r="J10" s="1">
        <f t="shared" si="2"/>
        <v>3.9914450000000001</v>
      </c>
      <c r="K10" s="1">
        <f t="shared" si="2"/>
        <v>7.1771950000000002</v>
      </c>
      <c r="L10" s="1">
        <f t="shared" si="2"/>
        <v>0.1564285</v>
      </c>
      <c r="M10" s="1">
        <f t="shared" si="2"/>
        <v>98.04537775</v>
      </c>
      <c r="N10" s="1">
        <f t="shared" si="2"/>
        <v>1.9546222499999963</v>
      </c>
      <c r="O10" s="10">
        <f t="shared" ref="O10" si="3">SUM(C10:L10,N10)</f>
        <v>100</v>
      </c>
      <c r="P10" s="10">
        <f t="shared" ref="P10" si="4">((H10/40.3)/((H10/40.3)+(F10/71.84)))*100</f>
        <v>20.974789424564573</v>
      </c>
      <c r="Q10" s="1"/>
    </row>
    <row r="11" spans="1:17" x14ac:dyDescent="0.25">
      <c r="A11" s="1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5"/>
  <sheetViews>
    <sheetView zoomScale="84" zoomScaleNormal="84" workbookViewId="0">
      <selection activeCell="Q10" sqref="Q10"/>
    </sheetView>
  </sheetViews>
  <sheetFormatPr baseColWidth="10" defaultRowHeight="15" x14ac:dyDescent="0.25"/>
  <cols>
    <col min="1" max="1" width="9.85546875" bestFit="1" customWidth="1"/>
    <col min="2" max="2" width="7.42578125" bestFit="1" customWidth="1"/>
    <col min="3" max="3" width="5.85546875" customWidth="1"/>
    <col min="4" max="4" width="6.7109375" bestFit="1" customWidth="1"/>
    <col min="5" max="5" width="5.7109375" bestFit="1" customWidth="1"/>
    <col min="6" max="6" width="6.42578125" bestFit="1" customWidth="1"/>
    <col min="7" max="7" width="4.7109375" bestFit="1" customWidth="1"/>
    <col min="8" max="8" width="8.42578125" customWidth="1"/>
    <col min="10" max="10" width="7.5703125" style="9" customWidth="1"/>
    <col min="11" max="11" width="5.28515625" style="9" customWidth="1"/>
    <col min="12" max="12" width="6.28515625" style="9" customWidth="1"/>
    <col min="14" max="14" width="10.85546875" style="41" bestFit="1" customWidth="1"/>
    <col min="15" max="15" width="10.85546875" style="33" customWidth="1"/>
    <col min="16" max="18" width="11.42578125" style="33"/>
    <col min="19" max="19" width="13.42578125" style="33" customWidth="1"/>
    <col min="20" max="20" width="12.5703125" style="33" bestFit="1" customWidth="1"/>
    <col min="21" max="21" width="11.42578125" style="11"/>
  </cols>
  <sheetData>
    <row r="1" spans="1:20" x14ac:dyDescent="0.25">
      <c r="A1" s="2"/>
      <c r="B1" s="2"/>
      <c r="C1" s="2" t="s">
        <v>188</v>
      </c>
      <c r="D1" s="2"/>
      <c r="E1" s="2"/>
      <c r="F1" s="2"/>
      <c r="G1" s="2"/>
      <c r="H1" s="2"/>
      <c r="I1" s="2"/>
      <c r="J1" s="6"/>
      <c r="K1" s="6"/>
      <c r="L1" s="6"/>
      <c r="M1" s="2"/>
      <c r="N1" s="43" t="s">
        <v>175</v>
      </c>
      <c r="O1" s="35"/>
      <c r="P1" s="33" t="s">
        <v>176</v>
      </c>
      <c r="T1" s="33" t="s">
        <v>177</v>
      </c>
    </row>
    <row r="2" spans="1:20" x14ac:dyDescent="0.25">
      <c r="A2" s="5" t="s">
        <v>183</v>
      </c>
      <c r="B2" s="5" t="s">
        <v>185</v>
      </c>
      <c r="C2" s="5" t="s">
        <v>0</v>
      </c>
      <c r="D2" s="5" t="s">
        <v>2</v>
      </c>
      <c r="E2" s="5" t="s">
        <v>6</v>
      </c>
      <c r="F2" s="5" t="s">
        <v>7</v>
      </c>
      <c r="G2" s="5" t="s">
        <v>8</v>
      </c>
      <c r="H2" s="5" t="s">
        <v>9</v>
      </c>
      <c r="I2" s="5"/>
      <c r="J2" s="7" t="s">
        <v>10</v>
      </c>
      <c r="K2" s="7" t="s">
        <v>11</v>
      </c>
      <c r="L2" s="7" t="s">
        <v>12</v>
      </c>
      <c r="M2" s="5"/>
      <c r="N2" s="44" t="s">
        <v>13</v>
      </c>
      <c r="O2" s="22"/>
      <c r="P2" s="52" t="s">
        <v>14</v>
      </c>
      <c r="Q2" s="52"/>
      <c r="R2" s="52" t="s">
        <v>15</v>
      </c>
      <c r="S2" s="52"/>
      <c r="T2" s="52" t="s">
        <v>178</v>
      </c>
    </row>
    <row r="3" spans="1:20" x14ac:dyDescent="0.25">
      <c r="A3" s="63" t="s">
        <v>16</v>
      </c>
      <c r="B3" t="s">
        <v>93</v>
      </c>
      <c r="C3" s="1">
        <v>51.281114585757862</v>
      </c>
      <c r="D3" s="1">
        <v>30.77679127606104</v>
      </c>
      <c r="E3" s="1">
        <v>14.683887860142411</v>
      </c>
      <c r="F3" s="1">
        <v>3.0605753537771148</v>
      </c>
      <c r="G3" s="1">
        <v>0.19763092426156983</v>
      </c>
      <c r="H3" s="1">
        <v>99.999999999999986</v>
      </c>
      <c r="I3" s="4"/>
      <c r="J3" s="8">
        <f t="shared" ref="J3:J15" si="0">((E3/56.07)/((E3/56.07)+(F3*2/61.98)+(G3*2/94.2)))*100</f>
        <v>71.780562299088658</v>
      </c>
      <c r="K3" s="8">
        <f t="shared" ref="K3:K15" si="1">((F3*2/61.98)/((E3/56.07)+(F3*2/61.98)+(G3*2/94.2)))*100</f>
        <v>27.069351619353199</v>
      </c>
      <c r="L3" s="8">
        <f t="shared" ref="L3:L15" si="2">((G3*2/94.2)/((E3/56.07)+(F3*2/61.98)+(G3*2/94.2)))*100</f>
        <v>1.1500860815581331</v>
      </c>
      <c r="N3" s="45">
        <v>0.21055260849043117</v>
      </c>
      <c r="O3" s="37"/>
      <c r="P3" s="32">
        <v>1149.9337889381295</v>
      </c>
      <c r="Q3" s="37"/>
      <c r="R3" s="37">
        <v>0.39239233331889412</v>
      </c>
      <c r="S3" s="32"/>
      <c r="T3" s="32">
        <f t="shared" ref="T3:T54" si="3">((R3*10^9)/(2700*9.8))/1000</f>
        <v>14.829642226715572</v>
      </c>
    </row>
    <row r="4" spans="1:20" x14ac:dyDescent="0.25">
      <c r="A4" s="64"/>
      <c r="B4" t="s">
        <v>94</v>
      </c>
      <c r="C4" s="1">
        <v>48.192588459797328</v>
      </c>
      <c r="D4" s="1">
        <v>32.637243008132401</v>
      </c>
      <c r="E4" s="1">
        <v>16.773202774105659</v>
      </c>
      <c r="F4" s="1">
        <v>2.302986144106498</v>
      </c>
      <c r="G4" s="1">
        <v>9.3979613858106673E-2</v>
      </c>
      <c r="H4" s="1">
        <v>100.00000000000001</v>
      </c>
      <c r="I4" s="4"/>
      <c r="J4" s="8">
        <f t="shared" si="0"/>
        <v>79.675641373524016</v>
      </c>
      <c r="K4" s="8">
        <f t="shared" si="1"/>
        <v>19.792920294747297</v>
      </c>
      <c r="L4" s="8">
        <f t="shared" si="2"/>
        <v>0.53143833172869026</v>
      </c>
      <c r="N4" s="25">
        <v>0.13869919372370018</v>
      </c>
      <c r="O4" s="36"/>
      <c r="P4" s="32"/>
      <c r="Q4" s="37"/>
      <c r="R4" s="37"/>
      <c r="S4" s="32"/>
      <c r="T4" s="32"/>
    </row>
    <row r="5" spans="1:20" x14ac:dyDescent="0.25">
      <c r="A5" s="64"/>
      <c r="B5" t="s">
        <v>17</v>
      </c>
      <c r="C5" s="1">
        <v>47.427755054827777</v>
      </c>
      <c r="D5" s="1">
        <v>33.302329799174281</v>
      </c>
      <c r="E5" s="1">
        <v>17.322597669586813</v>
      </c>
      <c r="F5" s="1">
        <v>1.8723697640337804</v>
      </c>
      <c r="G5" s="1">
        <v>7.4947712377367623E-2</v>
      </c>
      <c r="H5" s="1">
        <f>SUM(C5:G5)</f>
        <v>100.00000000000001</v>
      </c>
      <c r="I5" s="4"/>
      <c r="J5" s="8">
        <f t="shared" si="0"/>
        <v>83.283781756133607</v>
      </c>
      <c r="K5" s="8">
        <f t="shared" si="1"/>
        <v>16.287259574787466</v>
      </c>
      <c r="L5" s="8">
        <f t="shared" si="2"/>
        <v>0.42895866907892605</v>
      </c>
      <c r="N5" s="25">
        <v>0.10918857781317312</v>
      </c>
      <c r="O5" s="36"/>
      <c r="P5" s="32"/>
      <c r="Q5" s="37"/>
      <c r="R5" s="37"/>
      <c r="S5" s="32"/>
      <c r="T5" s="32"/>
    </row>
    <row r="6" spans="1:20" x14ac:dyDescent="0.25">
      <c r="A6" s="64"/>
      <c r="B6" t="s">
        <v>18</v>
      </c>
      <c r="C6" s="1">
        <v>48.58362273464062</v>
      </c>
      <c r="D6" s="1">
        <v>32.555586059348101</v>
      </c>
      <c r="E6" s="1">
        <v>16.300064620081013</v>
      </c>
      <c r="F6" s="1">
        <v>2.4599301366082535</v>
      </c>
      <c r="G6" s="1">
        <v>0.10079644932202082</v>
      </c>
      <c r="H6" s="1">
        <v>100.00000000000001</v>
      </c>
      <c r="I6" s="4"/>
      <c r="J6" s="8">
        <f t="shared" si="0"/>
        <v>78.09988345913716</v>
      </c>
      <c r="K6" s="8">
        <f t="shared" si="1"/>
        <v>21.325185254564214</v>
      </c>
      <c r="L6" s="8">
        <f t="shared" si="2"/>
        <v>0.57493128629863866</v>
      </c>
      <c r="N6" s="25">
        <v>0.15245162419955913</v>
      </c>
      <c r="O6" s="36"/>
      <c r="P6" s="32"/>
      <c r="Q6" s="37"/>
      <c r="R6" s="37"/>
      <c r="S6" s="32"/>
      <c r="T6" s="32"/>
    </row>
    <row r="7" spans="1:20" x14ac:dyDescent="0.25">
      <c r="A7" s="64"/>
      <c r="B7" t="s">
        <v>19</v>
      </c>
      <c r="C7" s="1">
        <v>50.95825024111646</v>
      </c>
      <c r="D7" s="1">
        <v>30.653226523004886</v>
      </c>
      <c r="E7" s="1">
        <v>14.738874285656312</v>
      </c>
      <c r="F7" s="1">
        <v>3.4827249321128182</v>
      </c>
      <c r="G7" s="1">
        <v>0.16692401810953428</v>
      </c>
      <c r="H7" s="1">
        <v>100.00000000000001</v>
      </c>
      <c r="I7" s="4"/>
      <c r="J7" s="8">
        <f t="shared" si="0"/>
        <v>69.395790579998419</v>
      </c>
      <c r="K7" s="8">
        <f t="shared" si="1"/>
        <v>29.66859416897999</v>
      </c>
      <c r="L7" s="8">
        <f t="shared" si="2"/>
        <v>0.93561525102159349</v>
      </c>
      <c r="N7" s="45">
        <v>0.23870057714215909</v>
      </c>
      <c r="O7" s="37"/>
      <c r="P7" s="32">
        <v>1147.4943699802729</v>
      </c>
      <c r="Q7" s="37"/>
      <c r="R7" s="37">
        <v>0.41320951693307428</v>
      </c>
      <c r="S7" s="32"/>
      <c r="T7" s="32">
        <f>((R7*10^9)/(2700*9.8))/1000</f>
        <v>15.616383859904545</v>
      </c>
    </row>
    <row r="8" spans="1:20" x14ac:dyDescent="0.25">
      <c r="A8" s="64"/>
      <c r="B8" t="s">
        <v>20</v>
      </c>
      <c r="C8" s="1">
        <v>48.724656986943394</v>
      </c>
      <c r="D8" s="1">
        <v>32.325278031812928</v>
      </c>
      <c r="E8" s="1">
        <v>16.323421260839503</v>
      </c>
      <c r="F8" s="1">
        <v>2.5189765076895019</v>
      </c>
      <c r="G8" s="1">
        <v>0.10766721271467429</v>
      </c>
      <c r="H8" s="1">
        <v>99.999999999999986</v>
      </c>
      <c r="I8" s="4"/>
      <c r="J8" s="8">
        <f t="shared" si="0"/>
        <v>77.696684591727035</v>
      </c>
      <c r="K8" s="8">
        <f t="shared" si="1"/>
        <v>21.693238737672491</v>
      </c>
      <c r="L8" s="8">
        <f t="shared" si="2"/>
        <v>0.61007667060047843</v>
      </c>
      <c r="N8" s="45">
        <v>0.15588758794955765</v>
      </c>
      <c r="O8" s="36"/>
      <c r="P8" s="32">
        <v>1153.0720282068846</v>
      </c>
      <c r="Q8" s="37"/>
      <c r="R8" s="37">
        <v>0.33779630500813085</v>
      </c>
      <c r="S8" s="32"/>
      <c r="T8" s="32">
        <f t="shared" si="3"/>
        <v>12.76630026485755</v>
      </c>
    </row>
    <row r="9" spans="1:20" x14ac:dyDescent="0.25">
      <c r="A9" s="64"/>
      <c r="B9" t="s">
        <v>21</v>
      </c>
      <c r="C9" s="1">
        <v>48.446938982183504</v>
      </c>
      <c r="D9" s="1">
        <v>32.556094341307251</v>
      </c>
      <c r="E9" s="1">
        <v>16.564182933083544</v>
      </c>
      <c r="F9" s="1">
        <v>2.3369683849947034</v>
      </c>
      <c r="G9" s="1">
        <v>9.5815358431004971E-2</v>
      </c>
      <c r="H9" s="1">
        <v>100.00000000000001</v>
      </c>
      <c r="I9" s="4"/>
      <c r="J9" s="8">
        <f t="shared" si="0"/>
        <v>79.229795583180007</v>
      </c>
      <c r="K9" s="8">
        <f t="shared" si="1"/>
        <v>20.224618319810361</v>
      </c>
      <c r="L9" s="8">
        <f t="shared" si="2"/>
        <v>0.54558609700962613</v>
      </c>
      <c r="N9" s="25">
        <v>0.14252184234767157</v>
      </c>
      <c r="O9" s="36"/>
      <c r="P9" s="32"/>
      <c r="Q9" s="37"/>
      <c r="R9" s="37"/>
      <c r="S9" s="32"/>
      <c r="T9" s="32"/>
    </row>
    <row r="10" spans="1:20" x14ac:dyDescent="0.25">
      <c r="A10" s="64"/>
      <c r="B10" t="s">
        <v>22</v>
      </c>
      <c r="C10" s="1">
        <v>47.981357614737931</v>
      </c>
      <c r="D10" s="1">
        <v>32.876638880017353</v>
      </c>
      <c r="E10" s="1">
        <v>17.031993387407393</v>
      </c>
      <c r="F10" s="1">
        <v>2.0200213258583739</v>
      </c>
      <c r="G10" s="1">
        <v>8.9988791978938609E-2</v>
      </c>
      <c r="H10" s="1">
        <v>99.999999999999972</v>
      </c>
      <c r="I10" s="4"/>
      <c r="J10" s="8">
        <f t="shared" si="0"/>
        <v>81.90848171500879</v>
      </c>
      <c r="K10" s="8">
        <f t="shared" si="1"/>
        <v>17.576335352601419</v>
      </c>
      <c r="L10" s="8">
        <f t="shared" si="2"/>
        <v>0.51518293238978619</v>
      </c>
      <c r="N10" s="25">
        <v>0.11980890069001963</v>
      </c>
      <c r="O10" s="36"/>
      <c r="P10" s="32"/>
      <c r="Q10" s="37"/>
      <c r="R10" s="37"/>
      <c r="S10" s="32"/>
      <c r="T10" s="32"/>
    </row>
    <row r="11" spans="1:20" x14ac:dyDescent="0.25">
      <c r="A11" s="64"/>
      <c r="B11" t="s">
        <v>23</v>
      </c>
      <c r="C11" s="1">
        <v>48.430530365569069</v>
      </c>
      <c r="D11" s="1">
        <v>32.527597849785082</v>
      </c>
      <c r="E11" s="1">
        <v>16.767958716599253</v>
      </c>
      <c r="F11" s="1">
        <v>2.1896039000266279</v>
      </c>
      <c r="G11" s="1">
        <v>8.4309168019987446E-2</v>
      </c>
      <c r="H11" s="1">
        <v>100.00000000000001</v>
      </c>
      <c r="I11" s="4"/>
      <c r="J11" s="8">
        <f t="shared" si="0"/>
        <v>80.499236556912948</v>
      </c>
      <c r="K11" s="8">
        <f t="shared" si="1"/>
        <v>19.018931023010779</v>
      </c>
      <c r="L11" s="8">
        <f t="shared" si="2"/>
        <v>0.48183242007627308</v>
      </c>
      <c r="N11" s="25">
        <v>0.13191189842793666</v>
      </c>
      <c r="O11" s="36"/>
      <c r="P11" s="32"/>
      <c r="Q11" s="37"/>
      <c r="R11" s="37"/>
      <c r="S11" s="32"/>
      <c r="T11" s="32"/>
    </row>
    <row r="12" spans="1:20" x14ac:dyDescent="0.25">
      <c r="A12" s="64"/>
      <c r="B12" t="s">
        <v>24</v>
      </c>
      <c r="C12" s="1">
        <v>48.292941800813715</v>
      </c>
      <c r="D12" s="1">
        <v>32.614967945003265</v>
      </c>
      <c r="E12" s="1">
        <v>16.599771050261175</v>
      </c>
      <c r="F12" s="1">
        <v>2.4015424624500059</v>
      </c>
      <c r="G12" s="1">
        <v>9.0776741471825545E-2</v>
      </c>
      <c r="H12" s="1">
        <v>100</v>
      </c>
      <c r="I12" s="4"/>
      <c r="J12" s="8">
        <f t="shared" si="0"/>
        <v>78.847792640225194</v>
      </c>
      <c r="K12" s="8">
        <f t="shared" si="1"/>
        <v>20.638906868733137</v>
      </c>
      <c r="L12" s="8">
        <f t="shared" si="2"/>
        <v>0.51330049104167585</v>
      </c>
      <c r="N12" s="25">
        <v>0.14614594859247093</v>
      </c>
      <c r="O12" s="36"/>
      <c r="P12" s="32"/>
      <c r="Q12" s="37"/>
      <c r="R12" s="37"/>
      <c r="S12" s="32"/>
      <c r="T12" s="32"/>
    </row>
    <row r="13" spans="1:20" x14ac:dyDescent="0.25">
      <c r="A13" s="64"/>
      <c r="B13" t="s">
        <v>25</v>
      </c>
      <c r="C13" s="1">
        <v>49.679683040023583</v>
      </c>
      <c r="D13" s="1">
        <v>31.826241986748098</v>
      </c>
      <c r="E13" s="1">
        <v>15.705535822081472</v>
      </c>
      <c r="F13" s="1">
        <v>2.6688318715078334</v>
      </c>
      <c r="G13" s="1">
        <v>0.11970727963900415</v>
      </c>
      <c r="H13" s="1">
        <v>99.999999999999986</v>
      </c>
      <c r="I13" s="4"/>
      <c r="J13" s="8">
        <f t="shared" si="0"/>
        <v>75.957503044299614</v>
      </c>
      <c r="K13" s="8">
        <f t="shared" si="1"/>
        <v>23.353292411130766</v>
      </c>
      <c r="L13" s="8">
        <f t="shared" si="2"/>
        <v>0.68920454456961766</v>
      </c>
      <c r="N13" s="45">
        <v>0.17165919294975493</v>
      </c>
      <c r="O13" s="36"/>
      <c r="P13" s="32">
        <v>1152.1783876183104</v>
      </c>
      <c r="Q13" s="37"/>
      <c r="R13" s="37">
        <v>0.35032277539482409</v>
      </c>
      <c r="S13" s="32"/>
      <c r="T13" s="32">
        <f t="shared" si="3"/>
        <v>13.239711844097659</v>
      </c>
    </row>
    <row r="14" spans="1:20" x14ac:dyDescent="0.25">
      <c r="A14" s="64"/>
      <c r="B14" t="s">
        <v>26</v>
      </c>
      <c r="C14" s="1">
        <v>48.755476513702646</v>
      </c>
      <c r="D14" s="1">
        <v>32.471287927800631</v>
      </c>
      <c r="E14" s="1">
        <v>16.232523603581978</v>
      </c>
      <c r="F14" s="1">
        <v>2.4511095295374434</v>
      </c>
      <c r="G14" s="1">
        <v>8.9602425377299108E-2</v>
      </c>
      <c r="H14" s="1">
        <v>100</v>
      </c>
      <c r="I14" s="4"/>
      <c r="J14" s="8">
        <f t="shared" si="0"/>
        <v>78.138778036678275</v>
      </c>
      <c r="K14" s="8">
        <f t="shared" si="1"/>
        <v>21.347757978853494</v>
      </c>
      <c r="L14" s="8">
        <f t="shared" si="2"/>
        <v>0.51346398446824182</v>
      </c>
      <c r="N14" s="25">
        <v>0.1525370292834399</v>
      </c>
      <c r="O14" s="36"/>
      <c r="P14" s="32"/>
      <c r="Q14" s="37"/>
      <c r="R14" s="37"/>
      <c r="S14" s="32"/>
      <c r="T14" s="32"/>
    </row>
    <row r="15" spans="1:20" x14ac:dyDescent="0.25">
      <c r="A15" s="64"/>
      <c r="B15" t="s">
        <v>27</v>
      </c>
      <c r="C15" s="1">
        <v>49.955016195135322</v>
      </c>
      <c r="D15" s="1">
        <v>31.53835037334828</v>
      </c>
      <c r="E15" s="1">
        <v>15.555843082841813</v>
      </c>
      <c r="F15" s="1">
        <v>2.8263335459211385</v>
      </c>
      <c r="G15" s="1">
        <v>0.12445680275343853</v>
      </c>
      <c r="H15" s="1">
        <v>99.999999999999986</v>
      </c>
      <c r="I15" s="4"/>
      <c r="J15" s="8">
        <f t="shared" si="0"/>
        <v>74.724232578154428</v>
      </c>
      <c r="K15" s="8">
        <f t="shared" si="1"/>
        <v>24.564068678820089</v>
      </c>
      <c r="L15" s="8">
        <f t="shared" si="2"/>
        <v>0.71169874302547975</v>
      </c>
      <c r="N15" s="45">
        <v>0.18353904527856713</v>
      </c>
      <c r="O15" s="36"/>
      <c r="P15" s="32">
        <v>1151.4100118719871</v>
      </c>
      <c r="Q15" s="37"/>
      <c r="R15" s="37">
        <v>0.35986578918668533</v>
      </c>
      <c r="S15" s="32"/>
      <c r="T15" s="32">
        <f t="shared" si="3"/>
        <v>13.600369961703903</v>
      </c>
    </row>
    <row r="16" spans="1:20" x14ac:dyDescent="0.25">
      <c r="C16" s="1"/>
      <c r="D16" s="1"/>
      <c r="E16" s="1"/>
      <c r="F16" s="1"/>
      <c r="G16" s="1"/>
      <c r="H16" s="1"/>
      <c r="I16" s="4"/>
      <c r="J16" s="8"/>
      <c r="K16" s="8"/>
      <c r="L16" s="8"/>
      <c r="N16" s="45"/>
      <c r="O16" s="37"/>
      <c r="P16" s="32"/>
      <c r="Q16" s="37"/>
      <c r="R16" s="37"/>
      <c r="S16" s="32"/>
      <c r="T16" s="32"/>
    </row>
    <row r="17" spans="1:20" x14ac:dyDescent="0.25">
      <c r="A17" s="64" t="s">
        <v>59</v>
      </c>
      <c r="B17" t="s">
        <v>60</v>
      </c>
      <c r="C17" s="1">
        <v>52.74382047040379</v>
      </c>
      <c r="D17" s="1">
        <v>29.713358199261197</v>
      </c>
      <c r="E17" s="1">
        <v>12.997061300364996</v>
      </c>
      <c r="F17" s="1">
        <v>4.272822663721203</v>
      </c>
      <c r="G17" s="1">
        <v>0.27293736624882431</v>
      </c>
      <c r="H17" s="1">
        <v>100.00000000000003</v>
      </c>
      <c r="I17" s="4"/>
      <c r="J17" s="8">
        <f t="shared" ref="J17:J33" si="4">((E17/56.07)/((E17/56.07)+(F17*2/61.98)+(G17*2/94.2)))*100</f>
        <v>61.735641238701731</v>
      </c>
      <c r="K17" s="8">
        <f t="shared" ref="K17:K33" si="5">((F17*2/61.98)/((E17/56.07)+(F17*2/61.98)+(G17*2/94.2)))*100</f>
        <v>36.721012260597206</v>
      </c>
      <c r="L17" s="8">
        <f t="shared" ref="L17:L33" si="6">((G17*2/94.2)/((E17/56.07)+(F17*2/61.98)+(G17*2/94.2)))*100</f>
        <v>1.5433465007010534</v>
      </c>
      <c r="N17" s="46">
        <v>0.33209956745344588</v>
      </c>
      <c r="O17" s="37"/>
      <c r="P17" s="32">
        <v>1140.4110896279817</v>
      </c>
      <c r="Q17" s="37"/>
      <c r="R17" s="37">
        <v>0.51861080712096208</v>
      </c>
      <c r="S17" s="32"/>
      <c r="T17" s="32">
        <f t="shared" si="3"/>
        <v>19.599803746068105</v>
      </c>
    </row>
    <row r="18" spans="1:20" x14ac:dyDescent="0.25">
      <c r="A18" s="64"/>
      <c r="B18" t="s">
        <v>61</v>
      </c>
      <c r="C18" s="1">
        <v>49.699628675072816</v>
      </c>
      <c r="D18" s="1">
        <v>31.621031188256257</v>
      </c>
      <c r="E18" s="1">
        <v>15.527850281032308</v>
      </c>
      <c r="F18" s="1">
        <v>2.9696141855054821</v>
      </c>
      <c r="G18" s="1">
        <v>0.18187567013314368</v>
      </c>
      <c r="H18" s="1">
        <v>100</v>
      </c>
      <c r="I18" s="4"/>
      <c r="J18" s="8">
        <f t="shared" si="4"/>
        <v>73.531535245076029</v>
      </c>
      <c r="K18" s="8">
        <f t="shared" si="5"/>
        <v>25.443175150240755</v>
      </c>
      <c r="L18" s="8">
        <f t="shared" si="6"/>
        <v>1.0252896046832267</v>
      </c>
      <c r="N18" s="46">
        <v>0.19319118343734992</v>
      </c>
      <c r="O18" s="37"/>
      <c r="P18" s="32">
        <v>1151.0622429797363</v>
      </c>
      <c r="Q18" s="37"/>
      <c r="R18" s="37">
        <v>0.3746728306925266</v>
      </c>
      <c r="S18" s="32"/>
      <c r="T18" s="32">
        <f t="shared" si="3"/>
        <v>14.159970925643481</v>
      </c>
    </row>
    <row r="19" spans="1:20" x14ac:dyDescent="0.25">
      <c r="A19" s="64"/>
      <c r="B19" t="s">
        <v>92</v>
      </c>
      <c r="C19" s="1">
        <v>52.401885405459907</v>
      </c>
      <c r="D19" s="1">
        <v>29.779634998145532</v>
      </c>
      <c r="E19" s="1">
        <v>13.286629240080989</v>
      </c>
      <c r="F19" s="1">
        <v>4.2269146287698112</v>
      </c>
      <c r="G19" s="1">
        <v>0.30493572754375442</v>
      </c>
      <c r="H19" s="1">
        <v>100</v>
      </c>
      <c r="I19" s="4"/>
      <c r="J19" s="8">
        <f t="shared" si="4"/>
        <v>62.3862525648073</v>
      </c>
      <c r="K19" s="8">
        <f t="shared" si="5"/>
        <v>35.909266912482131</v>
      </c>
      <c r="L19" s="8">
        <f t="shared" si="6"/>
        <v>1.7044805227105857</v>
      </c>
      <c r="N19" s="46">
        <v>0.32137143265622298</v>
      </c>
      <c r="O19" s="37"/>
      <c r="P19" s="32">
        <v>1141.5648681817443</v>
      </c>
      <c r="Q19" s="37"/>
      <c r="R19" s="37">
        <v>0.51186130189160539</v>
      </c>
      <c r="S19" s="32"/>
      <c r="T19" s="32">
        <f t="shared" si="3"/>
        <v>19.344720404066717</v>
      </c>
    </row>
    <row r="20" spans="1:20" x14ac:dyDescent="0.25">
      <c r="A20" s="64"/>
      <c r="B20" t="s">
        <v>86</v>
      </c>
      <c r="C20" s="1">
        <v>52.20719530455532</v>
      </c>
      <c r="D20" s="1">
        <v>29.491994095996112</v>
      </c>
      <c r="E20" s="1">
        <v>13.395699455897873</v>
      </c>
      <c r="F20" s="1">
        <v>3.5652126958668067</v>
      </c>
      <c r="G20" s="1">
        <v>1.3398984476838856</v>
      </c>
      <c r="H20" s="1">
        <v>100</v>
      </c>
      <c r="I20" s="4"/>
      <c r="J20" s="8">
        <f t="shared" si="4"/>
        <v>62.47617796637379</v>
      </c>
      <c r="K20" s="8">
        <f t="shared" si="5"/>
        <v>30.084547411081481</v>
      </c>
      <c r="L20" s="8">
        <f t="shared" si="6"/>
        <v>7.4392746225447324</v>
      </c>
      <c r="N20" s="46">
        <v>0.26885533445230814</v>
      </c>
      <c r="O20" s="37"/>
      <c r="P20" s="32">
        <v>1153.3814139166361</v>
      </c>
      <c r="Q20" s="37"/>
      <c r="R20" s="37">
        <v>0.59810680930069859</v>
      </c>
      <c r="S20" s="32"/>
      <c r="T20" s="32">
        <f t="shared" si="3"/>
        <v>22.604187804259205</v>
      </c>
    </row>
    <row r="21" spans="1:20" x14ac:dyDescent="0.25">
      <c r="A21" s="64"/>
      <c r="B21" t="s">
        <v>87</v>
      </c>
      <c r="C21" s="1">
        <v>49.335100409374789</v>
      </c>
      <c r="D21" s="1">
        <v>32.124192159618779</v>
      </c>
      <c r="E21" s="1">
        <v>15.753414177307702</v>
      </c>
      <c r="F21" s="1">
        <v>2.6202981854904528</v>
      </c>
      <c r="G21" s="1">
        <v>0.16699506820826787</v>
      </c>
      <c r="H21" s="1">
        <v>99.999999999999986</v>
      </c>
      <c r="I21" s="4"/>
      <c r="J21" s="8">
        <f t="shared" si="4"/>
        <v>76.128823576780874</v>
      </c>
      <c r="K21" s="8">
        <f t="shared" si="5"/>
        <v>22.910476575559862</v>
      </c>
      <c r="L21" s="8">
        <f t="shared" si="6"/>
        <v>0.96069984765927008</v>
      </c>
      <c r="N21" s="46">
        <v>0.16802528220713406</v>
      </c>
      <c r="O21" s="36"/>
      <c r="P21" s="32">
        <v>1152.6742243305443</v>
      </c>
      <c r="Q21" s="37"/>
      <c r="R21" s="37">
        <v>0.35367802622697897</v>
      </c>
      <c r="S21" s="32"/>
      <c r="T21" s="32">
        <f t="shared" si="3"/>
        <v>13.366516486280382</v>
      </c>
    </row>
    <row r="22" spans="1:20" x14ac:dyDescent="0.25">
      <c r="A22" s="64"/>
      <c r="B22" t="s">
        <v>88</v>
      </c>
      <c r="C22" s="1">
        <v>50.245405775129541</v>
      </c>
      <c r="D22" s="1">
        <v>31.388142937434701</v>
      </c>
      <c r="E22" s="1">
        <v>15.009284250419558</v>
      </c>
      <c r="F22" s="1">
        <v>3.1707785291384067</v>
      </c>
      <c r="G22" s="1">
        <v>0.1863885078777934</v>
      </c>
      <c r="H22" s="1">
        <v>100</v>
      </c>
      <c r="I22" s="4"/>
      <c r="J22" s="8">
        <f t="shared" si="4"/>
        <v>71.581729225626461</v>
      </c>
      <c r="K22" s="8">
        <f t="shared" si="5"/>
        <v>27.360062912650275</v>
      </c>
      <c r="L22" s="8">
        <f t="shared" si="6"/>
        <v>1.0582078617232562</v>
      </c>
      <c r="N22" s="46">
        <v>0.21340497266106975</v>
      </c>
      <c r="O22" s="37"/>
      <c r="P22" s="32">
        <v>1149.6177300383488</v>
      </c>
      <c r="Q22" s="37"/>
      <c r="R22" s="37">
        <v>0.39284553573840697</v>
      </c>
      <c r="S22" s="32"/>
      <c r="T22" s="32">
        <f t="shared" si="3"/>
        <v>14.84677005814085</v>
      </c>
    </row>
    <row r="23" spans="1:20" x14ac:dyDescent="0.25">
      <c r="A23" s="64"/>
      <c r="B23" t="s">
        <v>89</v>
      </c>
      <c r="C23" s="1">
        <v>49.61689070641021</v>
      </c>
      <c r="D23" s="1">
        <v>31.677349978491282</v>
      </c>
      <c r="E23" s="1">
        <v>15.541098454999847</v>
      </c>
      <c r="F23" s="1">
        <v>3.0112511392242145</v>
      </c>
      <c r="G23" s="1">
        <v>0.15340972087444052</v>
      </c>
      <c r="H23" s="1">
        <v>99.999999999999986</v>
      </c>
      <c r="I23" s="4"/>
      <c r="J23" s="8">
        <f t="shared" si="4"/>
        <v>73.404152119440909</v>
      </c>
      <c r="K23" s="8">
        <f t="shared" si="5"/>
        <v>25.733263790556883</v>
      </c>
      <c r="L23" s="8">
        <f t="shared" si="6"/>
        <v>0.8625840900022177</v>
      </c>
      <c r="N23" s="46">
        <v>0.19573291962090392</v>
      </c>
      <c r="O23" s="37"/>
      <c r="P23" s="32">
        <v>1150.7101322619233</v>
      </c>
      <c r="Q23" s="37"/>
      <c r="R23" s="37">
        <v>0.37315325713401426</v>
      </c>
      <c r="S23" s="32"/>
      <c r="T23" s="32">
        <f t="shared" si="3"/>
        <v>14.102541841799479</v>
      </c>
    </row>
    <row r="24" spans="1:20" x14ac:dyDescent="0.25">
      <c r="A24" s="64"/>
      <c r="B24" t="s">
        <v>90</v>
      </c>
      <c r="C24" s="1">
        <v>51.9363165581739</v>
      </c>
      <c r="D24" s="1">
        <v>30.425332579866293</v>
      </c>
      <c r="E24" s="1">
        <v>13.587992767566563</v>
      </c>
      <c r="F24" s="1">
        <v>3.8094813412683344</v>
      </c>
      <c r="G24" s="1">
        <v>0.24087675312491136</v>
      </c>
      <c r="H24" s="1">
        <v>99.999999999999957</v>
      </c>
      <c r="I24" s="4"/>
      <c r="J24" s="8">
        <f t="shared" si="4"/>
        <v>65.430026644010283</v>
      </c>
      <c r="K24" s="8">
        <f t="shared" si="5"/>
        <v>33.189187506759005</v>
      </c>
      <c r="L24" s="8">
        <f t="shared" si="6"/>
        <v>1.3807858492307188</v>
      </c>
      <c r="N24" s="46">
        <v>0.28321037066746058</v>
      </c>
      <c r="O24" s="37"/>
      <c r="P24" s="32">
        <v>1144.3614732290766</v>
      </c>
      <c r="Q24" s="37"/>
      <c r="R24" s="37">
        <v>0.46639883011480415</v>
      </c>
      <c r="S24" s="32"/>
      <c r="T24" s="32">
        <f t="shared" si="3"/>
        <v>17.626561984686472</v>
      </c>
    </row>
    <row r="25" spans="1:20" x14ac:dyDescent="0.25">
      <c r="A25" s="64"/>
      <c r="B25" t="s">
        <v>91</v>
      </c>
      <c r="C25" s="1">
        <v>51.588833103535805</v>
      </c>
      <c r="D25" s="1">
        <v>30.365698019756032</v>
      </c>
      <c r="E25" s="1">
        <v>13.913071317674339</v>
      </c>
      <c r="F25" s="1">
        <v>3.86063732904358</v>
      </c>
      <c r="G25" s="1">
        <v>0.27176022999024779</v>
      </c>
      <c r="H25" s="1">
        <v>100</v>
      </c>
      <c r="I25" s="4"/>
      <c r="J25" s="8">
        <f t="shared" si="4"/>
        <v>65.560858412563789</v>
      </c>
      <c r="K25" s="8">
        <f t="shared" si="5"/>
        <v>32.914677596696926</v>
      </c>
      <c r="L25" s="8">
        <f t="shared" si="6"/>
        <v>1.5244639907392861</v>
      </c>
      <c r="N25" s="46">
        <v>0.28030742575148776</v>
      </c>
      <c r="O25" s="37"/>
      <c r="P25" s="32">
        <v>1144.795697663063</v>
      </c>
      <c r="Q25" s="37"/>
      <c r="R25" s="37">
        <v>0.46693723566124878</v>
      </c>
      <c r="S25" s="32"/>
      <c r="T25" s="32">
        <f t="shared" si="3"/>
        <v>17.646909888936083</v>
      </c>
    </row>
    <row r="26" spans="1:20" x14ac:dyDescent="0.25">
      <c r="A26" s="64"/>
      <c r="B26" t="s">
        <v>62</v>
      </c>
      <c r="C26" s="1">
        <v>48.275711221217215</v>
      </c>
      <c r="D26" s="1">
        <v>32.776748178207448</v>
      </c>
      <c r="E26" s="1">
        <v>16.654437222550634</v>
      </c>
      <c r="F26" s="1">
        <v>2.1905053794722145</v>
      </c>
      <c r="G26" s="1">
        <v>0.10259799855249492</v>
      </c>
      <c r="H26" s="1">
        <v>99.999999999999972</v>
      </c>
      <c r="I26" s="4"/>
      <c r="J26" s="8">
        <f t="shared" si="4"/>
        <v>80.301661677441899</v>
      </c>
      <c r="K26" s="8">
        <f t="shared" si="5"/>
        <v>19.109436215614181</v>
      </c>
      <c r="L26" s="8">
        <f t="shared" si="6"/>
        <v>0.5889021069439232</v>
      </c>
      <c r="N26" s="25">
        <v>0.13286572783428391</v>
      </c>
      <c r="O26" s="36"/>
      <c r="P26" s="32"/>
      <c r="Q26" s="37"/>
      <c r="R26" s="37"/>
      <c r="S26" s="32"/>
      <c r="T26" s="32"/>
    </row>
    <row r="27" spans="1:20" x14ac:dyDescent="0.25">
      <c r="A27" s="64"/>
      <c r="B27" t="s">
        <v>63</v>
      </c>
      <c r="C27" s="1">
        <v>48.385965753775544</v>
      </c>
      <c r="D27" s="1">
        <v>32.618265908600165</v>
      </c>
      <c r="E27" s="1">
        <v>16.541914220817901</v>
      </c>
      <c r="F27" s="1">
        <v>2.3246805331792824</v>
      </c>
      <c r="G27" s="1">
        <v>0.12917358362710329</v>
      </c>
      <c r="H27" s="1">
        <v>99.999999999999972</v>
      </c>
      <c r="I27" s="4"/>
      <c r="J27" s="8">
        <f t="shared" si="4"/>
        <v>79.141411933606634</v>
      </c>
      <c r="K27" s="8">
        <f t="shared" si="5"/>
        <v>20.122886997737602</v>
      </c>
      <c r="L27" s="8">
        <f t="shared" si="6"/>
        <v>0.7357010686557639</v>
      </c>
      <c r="N27" s="25">
        <v>0.14196331208137203</v>
      </c>
      <c r="O27" s="36"/>
      <c r="P27" s="32"/>
      <c r="Q27" s="37"/>
      <c r="R27" s="37"/>
      <c r="S27" s="32"/>
      <c r="T27" s="32"/>
    </row>
    <row r="28" spans="1:20" x14ac:dyDescent="0.25">
      <c r="A28" s="64"/>
      <c r="B28" t="s">
        <v>64</v>
      </c>
      <c r="C28" s="1">
        <v>48.592556086737311</v>
      </c>
      <c r="D28" s="1">
        <v>32.474147273304389</v>
      </c>
      <c r="E28" s="1">
        <v>16.456386645414863</v>
      </c>
      <c r="F28" s="1">
        <v>2.3625273126868112</v>
      </c>
      <c r="G28" s="1">
        <v>0.11438268185664872</v>
      </c>
      <c r="H28" s="1">
        <v>100.00000000000003</v>
      </c>
      <c r="I28" s="4"/>
      <c r="J28" s="8">
        <f t="shared" si="4"/>
        <v>78.862994041669111</v>
      </c>
      <c r="K28" s="8">
        <f t="shared" si="5"/>
        <v>20.484463608715991</v>
      </c>
      <c r="L28" s="8">
        <f t="shared" si="6"/>
        <v>0.65254234961489799</v>
      </c>
      <c r="N28" s="25">
        <v>0.14502436216773601</v>
      </c>
      <c r="O28" s="36"/>
      <c r="P28" s="32"/>
      <c r="Q28" s="37"/>
      <c r="R28" s="37"/>
      <c r="S28" s="32"/>
      <c r="T28" s="32"/>
    </row>
    <row r="29" spans="1:20" x14ac:dyDescent="0.25">
      <c r="A29" s="64"/>
      <c r="B29" t="s">
        <v>65</v>
      </c>
      <c r="C29" s="1">
        <v>48.84632347527684</v>
      </c>
      <c r="D29" s="1">
        <v>32.347116790692567</v>
      </c>
      <c r="E29" s="1">
        <v>16.233045935941547</v>
      </c>
      <c r="F29" s="1">
        <v>2.4428834518571478</v>
      </c>
      <c r="G29" s="1">
        <v>0.1306303462318982</v>
      </c>
      <c r="H29" s="1">
        <v>100.00000000000001</v>
      </c>
      <c r="I29" s="4"/>
      <c r="J29" s="8">
        <f t="shared" si="4"/>
        <v>78.011809020386963</v>
      </c>
      <c r="K29" s="8">
        <f t="shared" si="5"/>
        <v>21.240858154513294</v>
      </c>
      <c r="L29" s="8">
        <f t="shared" si="6"/>
        <v>0.74733282509972809</v>
      </c>
      <c r="N29" s="25">
        <v>0.15202021369611099</v>
      </c>
      <c r="O29" s="36"/>
      <c r="P29" s="32"/>
      <c r="Q29" s="37"/>
      <c r="R29" s="37"/>
      <c r="S29" s="32"/>
      <c r="T29" s="32"/>
    </row>
    <row r="30" spans="1:20" x14ac:dyDescent="0.25">
      <c r="A30" s="64"/>
      <c r="B30" t="s">
        <v>66</v>
      </c>
      <c r="C30" s="1">
        <v>49.537143650033343</v>
      </c>
      <c r="D30" s="1">
        <v>31.665355686752807</v>
      </c>
      <c r="E30" s="1">
        <v>15.710721496492187</v>
      </c>
      <c r="F30" s="1">
        <v>2.9299300926909906</v>
      </c>
      <c r="G30" s="1">
        <v>0.1568490740306836</v>
      </c>
      <c r="H30" s="1">
        <v>100.00000000000003</v>
      </c>
      <c r="I30" s="4"/>
      <c r="J30" s="8">
        <f t="shared" si="4"/>
        <v>74.112264141202218</v>
      </c>
      <c r="K30" s="8">
        <f t="shared" si="5"/>
        <v>25.006919119718123</v>
      </c>
      <c r="L30" s="8">
        <f t="shared" si="6"/>
        <v>0.88081673907966884</v>
      </c>
      <c r="N30" s="46">
        <v>0.18839082026393184</v>
      </c>
      <c r="O30" s="37"/>
      <c r="P30" s="32">
        <v>1151.2483096911956</v>
      </c>
      <c r="Q30" s="37"/>
      <c r="R30" s="37">
        <v>0.3675073665708854</v>
      </c>
      <c r="S30" s="32"/>
      <c r="T30" s="32">
        <f t="shared" si="3"/>
        <v>13.889167292928397</v>
      </c>
    </row>
    <row r="31" spans="1:20" x14ac:dyDescent="0.25">
      <c r="A31" s="64"/>
      <c r="B31" t="s">
        <v>67</v>
      </c>
      <c r="C31" s="1">
        <v>49.324062906321195</v>
      </c>
      <c r="D31" s="1">
        <v>31.98173554105194</v>
      </c>
      <c r="E31" s="1">
        <v>15.951399779036434</v>
      </c>
      <c r="F31" s="1">
        <v>2.6078488141262448</v>
      </c>
      <c r="G31" s="1">
        <v>0.13495295946419766</v>
      </c>
      <c r="H31" s="1">
        <v>100</v>
      </c>
      <c r="I31" s="4"/>
      <c r="J31" s="8">
        <f t="shared" si="4"/>
        <v>76.577437044648491</v>
      </c>
      <c r="K31" s="8">
        <f t="shared" si="5"/>
        <v>22.651314887192445</v>
      </c>
      <c r="L31" s="8">
        <f t="shared" si="6"/>
        <v>0.7712480681590651</v>
      </c>
      <c r="N31" s="46">
        <v>0.16515138470278679</v>
      </c>
      <c r="O31" s="36"/>
      <c r="P31" s="32">
        <v>1152.6689970199504</v>
      </c>
      <c r="Q31" s="37"/>
      <c r="R31" s="37">
        <v>0.34748161391027171</v>
      </c>
      <c r="S31" s="32"/>
      <c r="T31" s="32">
        <f t="shared" si="3"/>
        <v>13.132336126616465</v>
      </c>
    </row>
    <row r="32" spans="1:20" x14ac:dyDescent="0.25">
      <c r="A32" s="64"/>
      <c r="B32" t="s">
        <v>68</v>
      </c>
      <c r="C32" s="1">
        <v>48.688912228963311</v>
      </c>
      <c r="D32" s="1">
        <v>32.438320815753514</v>
      </c>
      <c r="E32" s="1">
        <v>16.284916711441038</v>
      </c>
      <c r="F32" s="1">
        <v>2.4832322187567097</v>
      </c>
      <c r="G32" s="1">
        <v>0.10461802508543573</v>
      </c>
      <c r="H32" s="1">
        <v>100</v>
      </c>
      <c r="I32" s="4"/>
      <c r="J32" s="8">
        <f t="shared" si="4"/>
        <v>77.909485692159635</v>
      </c>
      <c r="K32" s="8">
        <f t="shared" si="5"/>
        <v>21.494686234093379</v>
      </c>
      <c r="L32" s="8">
        <f t="shared" si="6"/>
        <v>0.59582807374697566</v>
      </c>
      <c r="N32" s="25">
        <v>0.15403889741423923</v>
      </c>
      <c r="O32" s="36"/>
      <c r="P32" s="32"/>
      <c r="Q32" s="37"/>
      <c r="R32" s="37"/>
      <c r="S32" s="32"/>
      <c r="T32" s="32"/>
    </row>
    <row r="33" spans="1:23" x14ac:dyDescent="0.25">
      <c r="A33" s="64"/>
      <c r="B33" t="s">
        <v>69</v>
      </c>
      <c r="C33" s="1">
        <v>49.097320147605579</v>
      </c>
      <c r="D33" s="1">
        <v>32.062443269245605</v>
      </c>
      <c r="E33" s="1">
        <v>16.131385216291541</v>
      </c>
      <c r="F33" s="1">
        <v>2.5799089303022216</v>
      </c>
      <c r="G33" s="1">
        <v>0.12894243655505455</v>
      </c>
      <c r="H33" s="1">
        <v>99.999999999999972</v>
      </c>
      <c r="I33" s="4"/>
      <c r="J33" s="8">
        <f t="shared" si="4"/>
        <v>76.989543787483967</v>
      </c>
      <c r="K33" s="8">
        <f t="shared" si="5"/>
        <v>22.277858420390999</v>
      </c>
      <c r="L33" s="8">
        <f t="shared" si="6"/>
        <v>0.73259779212503751</v>
      </c>
      <c r="N33" s="45">
        <v>0.16155906172266149</v>
      </c>
      <c r="O33" s="36"/>
      <c r="P33" s="32">
        <v>1152.8512628298427</v>
      </c>
      <c r="Q33" s="37"/>
      <c r="R33" s="37">
        <v>0.34417614584252793</v>
      </c>
      <c r="S33" s="32"/>
      <c r="T33" s="32">
        <f t="shared" si="3"/>
        <v>13.007412919218741</v>
      </c>
    </row>
    <row r="34" spans="1:23" x14ac:dyDescent="0.25">
      <c r="C34" s="1"/>
      <c r="D34" s="1"/>
      <c r="E34" s="1"/>
      <c r="F34" s="1"/>
      <c r="G34" s="1"/>
      <c r="H34" s="1"/>
      <c r="I34" s="4"/>
      <c r="J34" s="8"/>
      <c r="K34" s="8"/>
      <c r="L34" s="8"/>
      <c r="N34" s="45"/>
      <c r="O34" s="37"/>
      <c r="P34" s="32"/>
      <c r="Q34" s="37"/>
      <c r="R34" s="37"/>
      <c r="S34" s="32"/>
      <c r="T34" s="32"/>
    </row>
    <row r="35" spans="1:23" s="11" customFormat="1" x14ac:dyDescent="0.25">
      <c r="A35" s="65" t="s">
        <v>95</v>
      </c>
      <c r="B35" t="s">
        <v>96</v>
      </c>
      <c r="C35" s="1">
        <v>47.80631568730729</v>
      </c>
      <c r="D35" s="1">
        <v>33.021501552316643</v>
      </c>
      <c r="E35" s="1">
        <v>16.85240463450727</v>
      </c>
      <c r="F35" s="1">
        <v>2.2229099893276958</v>
      </c>
      <c r="G35" s="1">
        <v>9.6868136541119421E-2</v>
      </c>
      <c r="H35" s="1">
        <v>100.00000000000003</v>
      </c>
      <c r="I35" s="4"/>
      <c r="J35" s="8">
        <f t="shared" ref="J35:J55" si="7">((E35/56.07)/((E35/56.07)+(F35*2/61.98)+(G35*2/94.2)))*100</f>
        <v>80.289242783456729</v>
      </c>
      <c r="K35" s="8">
        <f t="shared" ref="K35:K55" si="8">((F35*2/61.98)/((E35/56.07)+(F35*2/61.98)+(G35*2/94.2)))*100</f>
        <v>19.161360476538718</v>
      </c>
      <c r="L35" s="8">
        <f t="shared" ref="L35:L55" si="9">((G35*2/94.2)/((E35/56.07)+(F35*2/61.98)+(G35*2/94.2)))*100</f>
        <v>0.54939674000454553</v>
      </c>
      <c r="M35"/>
      <c r="N35" s="25">
        <v>0.13324735839662685</v>
      </c>
      <c r="O35" s="36"/>
      <c r="P35" s="32"/>
      <c r="Q35" s="37"/>
      <c r="R35" s="37"/>
      <c r="S35" s="32"/>
      <c r="T35" s="32"/>
      <c r="W35"/>
    </row>
    <row r="36" spans="1:23" s="11" customFormat="1" x14ac:dyDescent="0.25">
      <c r="A36" s="65"/>
      <c r="B36" t="s">
        <v>109</v>
      </c>
      <c r="C36" s="1">
        <v>54.341135479144846</v>
      </c>
      <c r="D36" s="1">
        <v>28.644663899807487</v>
      </c>
      <c r="E36" s="1">
        <v>11.809993484257502</v>
      </c>
      <c r="F36" s="1">
        <v>4.8597628374095132</v>
      </c>
      <c r="G36" s="1">
        <v>0.3444442993806493</v>
      </c>
      <c r="H36" s="1">
        <v>100.00000000000001</v>
      </c>
      <c r="I36" s="4"/>
      <c r="J36" s="8">
        <f t="shared" si="7"/>
        <v>56.203880970221888</v>
      </c>
      <c r="K36" s="8">
        <f t="shared" si="8"/>
        <v>41.844723535841908</v>
      </c>
      <c r="L36" s="8">
        <f t="shared" si="9"/>
        <v>1.9513954939362022</v>
      </c>
      <c r="M36"/>
      <c r="N36" s="36">
        <v>0.41568468709099293</v>
      </c>
      <c r="O36" s="37"/>
      <c r="P36" s="32"/>
      <c r="Q36" s="37"/>
      <c r="R36" s="37"/>
      <c r="S36" s="32"/>
      <c r="T36" s="32"/>
      <c r="W36"/>
    </row>
    <row r="37" spans="1:23" s="11" customFormat="1" x14ac:dyDescent="0.25">
      <c r="A37" s="65"/>
      <c r="B37" t="s">
        <v>110</v>
      </c>
      <c r="C37" s="1">
        <v>50.389529578895718</v>
      </c>
      <c r="D37" s="1">
        <v>31.154196025330489</v>
      </c>
      <c r="E37" s="1">
        <v>14.926015618416899</v>
      </c>
      <c r="F37" s="1">
        <v>3.3623878470689874</v>
      </c>
      <c r="G37" s="1">
        <v>0.16787093028790587</v>
      </c>
      <c r="H37" s="1">
        <v>100.00000000000001</v>
      </c>
      <c r="I37" s="4"/>
      <c r="J37" s="8">
        <f t="shared" si="7"/>
        <v>70.374521140669415</v>
      </c>
      <c r="K37" s="8">
        <f t="shared" si="8"/>
        <v>28.683249338022499</v>
      </c>
      <c r="L37" s="8">
        <f t="shared" si="9"/>
        <v>0.94222952130807636</v>
      </c>
      <c r="M37"/>
      <c r="N37" s="45">
        <v>0.22756345783628504</v>
      </c>
      <c r="O37" s="37"/>
      <c r="P37" s="32">
        <v>1148.3918084293036</v>
      </c>
      <c r="Q37" s="37"/>
      <c r="R37" s="37">
        <v>0.40302785295330101</v>
      </c>
      <c r="S37" s="32"/>
      <c r="T37" s="32">
        <f t="shared" si="3"/>
        <v>15.23158930284584</v>
      </c>
      <c r="W37"/>
    </row>
    <row r="38" spans="1:23" s="11" customFormat="1" x14ac:dyDescent="0.25">
      <c r="A38" s="65"/>
      <c r="B38" t="s">
        <v>111</v>
      </c>
      <c r="C38" s="1">
        <v>54.078481411300636</v>
      </c>
      <c r="D38" s="1">
        <v>28.604761305501466</v>
      </c>
      <c r="E38" s="1">
        <v>11.933548379644158</v>
      </c>
      <c r="F38" s="1">
        <v>5.0721808033528264</v>
      </c>
      <c r="G38" s="1">
        <v>0.31102810020089716</v>
      </c>
      <c r="H38" s="1">
        <v>99.999999999999972</v>
      </c>
      <c r="I38" s="4"/>
      <c r="J38" s="8">
        <f t="shared" si="7"/>
        <v>55.554297956232666</v>
      </c>
      <c r="K38" s="8">
        <f t="shared" si="8"/>
        <v>42.722019266513669</v>
      </c>
      <c r="L38" s="8">
        <f t="shared" si="9"/>
        <v>1.7236827772536643</v>
      </c>
      <c r="M38"/>
      <c r="N38" s="36">
        <v>0.42936212987187633</v>
      </c>
      <c r="O38" s="37"/>
      <c r="P38" s="32"/>
      <c r="Q38" s="37"/>
      <c r="R38" s="37"/>
      <c r="S38" s="32"/>
      <c r="T38" s="32"/>
      <c r="W38"/>
    </row>
    <row r="39" spans="1:23" s="11" customFormat="1" x14ac:dyDescent="0.25">
      <c r="A39" s="65"/>
      <c r="B39" t="s">
        <v>112</v>
      </c>
      <c r="C39" s="1">
        <v>54.014388730833623</v>
      </c>
      <c r="D39" s="1">
        <v>28.623999120319461</v>
      </c>
      <c r="E39" s="1">
        <v>12.180592301156812</v>
      </c>
      <c r="F39" s="1">
        <v>4.8741447449723747</v>
      </c>
      <c r="G39" s="1">
        <v>0.30687510271773066</v>
      </c>
      <c r="H39" s="1">
        <v>99.999999999999972</v>
      </c>
      <c r="I39" s="4"/>
      <c r="J39" s="8">
        <f t="shared" si="7"/>
        <v>57.012785249077083</v>
      </c>
      <c r="K39" s="8">
        <f t="shared" si="8"/>
        <v>41.277297259697342</v>
      </c>
      <c r="L39" s="8">
        <f t="shared" si="9"/>
        <v>1.7099174912255739</v>
      </c>
      <c r="M39"/>
      <c r="N39" s="36">
        <v>0.40423007637366876</v>
      </c>
      <c r="O39" s="37"/>
      <c r="P39" s="32"/>
      <c r="Q39" s="37"/>
      <c r="R39" s="37"/>
      <c r="S39" s="32"/>
      <c r="T39" s="32"/>
      <c r="W39"/>
    </row>
    <row r="40" spans="1:23" s="11" customFormat="1" x14ac:dyDescent="0.25">
      <c r="A40" s="65"/>
      <c r="B40" t="s">
        <v>113</v>
      </c>
      <c r="C40" s="1">
        <v>54.119064079408062</v>
      </c>
      <c r="D40" s="1">
        <v>28.753171258482187</v>
      </c>
      <c r="E40" s="1">
        <v>11.794478265691446</v>
      </c>
      <c r="F40" s="1">
        <v>4.9810833676085169</v>
      </c>
      <c r="G40" s="1">
        <v>0.35220302880979903</v>
      </c>
      <c r="H40" s="1">
        <v>100.00000000000003</v>
      </c>
      <c r="I40" s="4"/>
      <c r="J40" s="8">
        <f t="shared" si="7"/>
        <v>55.56619007611264</v>
      </c>
      <c r="K40" s="8">
        <f t="shared" si="8"/>
        <v>42.458502840325643</v>
      </c>
      <c r="L40" s="8">
        <f t="shared" si="9"/>
        <v>1.975307083561711</v>
      </c>
      <c r="M40"/>
      <c r="N40" s="36">
        <v>0.42662242971109871</v>
      </c>
      <c r="O40" s="37"/>
      <c r="P40" s="32"/>
      <c r="Q40" s="37"/>
      <c r="R40" s="37"/>
      <c r="S40" s="32"/>
      <c r="T40" s="32"/>
      <c r="W40"/>
    </row>
    <row r="41" spans="1:23" s="11" customFormat="1" x14ac:dyDescent="0.25">
      <c r="A41" s="65"/>
      <c r="B41" t="s">
        <v>114</v>
      </c>
      <c r="C41" s="1">
        <v>53.248248174415039</v>
      </c>
      <c r="D41" s="1">
        <v>29.216042310651769</v>
      </c>
      <c r="E41" s="1">
        <v>12.537665156786726</v>
      </c>
      <c r="F41" s="1">
        <v>4.6880288719406265</v>
      </c>
      <c r="G41" s="1">
        <v>0.31001548620581759</v>
      </c>
      <c r="H41" s="1">
        <v>100</v>
      </c>
      <c r="I41" s="4"/>
      <c r="J41" s="8">
        <f t="shared" si="7"/>
        <v>58.618060216541934</v>
      </c>
      <c r="K41" s="8">
        <f t="shared" si="8"/>
        <v>39.656468191845299</v>
      </c>
      <c r="L41" s="8">
        <f t="shared" si="9"/>
        <v>1.725471591612767</v>
      </c>
      <c r="M41"/>
      <c r="N41" s="46">
        <v>0.37772194682089216</v>
      </c>
      <c r="O41" s="37"/>
      <c r="P41" s="32">
        <v>1136.7836892878995</v>
      </c>
      <c r="Q41" s="37"/>
      <c r="R41" s="37">
        <v>0.56819502244000863</v>
      </c>
      <c r="S41" s="32"/>
      <c r="T41" s="32">
        <f t="shared" si="3"/>
        <v>21.473734786092535</v>
      </c>
      <c r="W41"/>
    </row>
    <row r="42" spans="1:23" s="11" customFormat="1" x14ac:dyDescent="0.25">
      <c r="A42" s="65"/>
      <c r="B42" t="s">
        <v>115</v>
      </c>
      <c r="C42" s="1">
        <v>52.583334610467126</v>
      </c>
      <c r="D42" s="1">
        <v>29.804430599951804</v>
      </c>
      <c r="E42" s="1">
        <v>13.224346811279514</v>
      </c>
      <c r="F42" s="1">
        <v>4.141072361966021</v>
      </c>
      <c r="G42" s="1">
        <v>0.24681561633553029</v>
      </c>
      <c r="H42" s="1">
        <v>100</v>
      </c>
      <c r="I42" s="4"/>
      <c r="J42" s="8">
        <f t="shared" si="7"/>
        <v>62.941363589478087</v>
      </c>
      <c r="K42" s="8">
        <f t="shared" si="8"/>
        <v>35.660195241375114</v>
      </c>
      <c r="L42" s="8">
        <f t="shared" si="9"/>
        <v>1.3984411691467993</v>
      </c>
      <c r="M42"/>
      <c r="N42" s="46">
        <v>0.3163276813640814</v>
      </c>
      <c r="O42" s="37"/>
      <c r="P42" s="32">
        <v>1141.5577639536377</v>
      </c>
      <c r="Q42" s="37"/>
      <c r="R42" s="37">
        <v>0.49949043062149806</v>
      </c>
      <c r="S42" s="32"/>
      <c r="T42" s="32">
        <f t="shared" si="3"/>
        <v>18.877189365891834</v>
      </c>
      <c r="W42"/>
    </row>
    <row r="43" spans="1:23" s="11" customFormat="1" x14ac:dyDescent="0.25">
      <c r="A43" s="65"/>
      <c r="B43" t="s">
        <v>116</v>
      </c>
      <c r="C43" s="1">
        <v>54.09283001702704</v>
      </c>
      <c r="D43" s="1">
        <v>28.759384930512557</v>
      </c>
      <c r="E43" s="1">
        <v>12.06066072995768</v>
      </c>
      <c r="F43" s="1">
        <v>4.7799205479828473</v>
      </c>
      <c r="G43" s="1">
        <v>0.30720377451987624</v>
      </c>
      <c r="H43" s="1">
        <v>100.00000000000001</v>
      </c>
      <c r="I43" s="4"/>
      <c r="J43" s="8">
        <f t="shared" si="7"/>
        <v>57.228288877999276</v>
      </c>
      <c r="K43" s="8">
        <f t="shared" si="8"/>
        <v>41.036405969358505</v>
      </c>
      <c r="L43" s="8">
        <f t="shared" si="9"/>
        <v>1.7353051526422105</v>
      </c>
      <c r="M43"/>
      <c r="N43" s="25">
        <v>0.40035770008179916</v>
      </c>
      <c r="O43" s="37"/>
      <c r="P43" s="32"/>
      <c r="Q43" s="37"/>
      <c r="R43" s="37"/>
      <c r="S43" s="32"/>
      <c r="T43" s="32"/>
      <c r="W43"/>
    </row>
    <row r="44" spans="1:23" s="11" customFormat="1" x14ac:dyDescent="0.25">
      <c r="A44" s="65"/>
      <c r="B44" t="s">
        <v>49</v>
      </c>
      <c r="C44" s="1">
        <v>47.87733842705574</v>
      </c>
      <c r="D44" s="1">
        <v>32.956572283126434</v>
      </c>
      <c r="E44" s="1">
        <v>16.937223238976898</v>
      </c>
      <c r="F44" s="1">
        <v>2.1366720875890421</v>
      </c>
      <c r="G44" s="1">
        <v>9.2193963251898908E-2</v>
      </c>
      <c r="H44" s="1">
        <v>100</v>
      </c>
      <c r="I44" s="4"/>
      <c r="J44" s="8">
        <f t="shared" si="7"/>
        <v>80.989582786003851</v>
      </c>
      <c r="K44" s="8">
        <f t="shared" si="8"/>
        <v>18.485610860802161</v>
      </c>
      <c r="L44" s="8">
        <f t="shared" si="9"/>
        <v>0.52480635319397084</v>
      </c>
      <c r="M44"/>
      <c r="N44" s="25">
        <v>0.12743662864216673</v>
      </c>
      <c r="O44" s="36"/>
      <c r="P44" s="32"/>
      <c r="Q44" s="37"/>
      <c r="R44" s="37"/>
      <c r="S44" s="32"/>
      <c r="T44" s="32"/>
      <c r="W44"/>
    </row>
    <row r="45" spans="1:23" s="11" customFormat="1" x14ac:dyDescent="0.25">
      <c r="A45" s="65"/>
      <c r="B45" t="s">
        <v>67</v>
      </c>
      <c r="C45" s="1">
        <v>45.639682083139057</v>
      </c>
      <c r="D45" s="1">
        <v>34.450387374567079</v>
      </c>
      <c r="E45" s="1">
        <v>18.763520770823959</v>
      </c>
      <c r="F45" s="1">
        <v>1.1053673676669895</v>
      </c>
      <c r="G45" s="1">
        <v>4.1042403802923615E-2</v>
      </c>
      <c r="H45" s="1">
        <v>100</v>
      </c>
      <c r="I45" s="4"/>
      <c r="J45" s="8">
        <f t="shared" si="7"/>
        <v>90.155863394012712</v>
      </c>
      <c r="K45" s="8">
        <f t="shared" si="8"/>
        <v>9.6093776970548905</v>
      </c>
      <c r="L45" s="8">
        <f t="shared" si="9"/>
        <v>0.2347589089323919</v>
      </c>
      <c r="M45"/>
      <c r="N45" s="25">
        <v>5.9510132288829135E-2</v>
      </c>
      <c r="O45" s="36"/>
      <c r="P45" s="32"/>
      <c r="Q45" s="37"/>
      <c r="R45" s="37"/>
      <c r="S45" s="32"/>
      <c r="T45" s="32"/>
      <c r="W45"/>
    </row>
    <row r="46" spans="1:23" s="11" customFormat="1" x14ac:dyDescent="0.25">
      <c r="A46" s="65"/>
      <c r="B46" t="s">
        <v>50</v>
      </c>
      <c r="C46" s="1">
        <v>46.31041129754059</v>
      </c>
      <c r="D46" s="1">
        <v>34.066409835288958</v>
      </c>
      <c r="E46" s="1">
        <v>18.132122998365734</v>
      </c>
      <c r="F46" s="1">
        <v>1.4392589231676951</v>
      </c>
      <c r="G46" s="1">
        <v>5.1796945637020607E-2</v>
      </c>
      <c r="H46" s="1">
        <v>100</v>
      </c>
      <c r="I46" s="4"/>
      <c r="J46" s="8">
        <f t="shared" si="7"/>
        <v>87.182780480247018</v>
      </c>
      <c r="K46" s="8">
        <f t="shared" si="8"/>
        <v>12.520739207597224</v>
      </c>
      <c r="L46" s="8">
        <f t="shared" si="9"/>
        <v>0.29648031215577503</v>
      </c>
      <c r="M46"/>
      <c r="N46" s="25">
        <v>8.0184215210226145E-2</v>
      </c>
      <c r="O46" s="36"/>
      <c r="P46" s="32"/>
      <c r="Q46" s="37"/>
      <c r="R46" s="37"/>
      <c r="S46" s="32"/>
      <c r="T46" s="32"/>
      <c r="W46"/>
    </row>
    <row r="47" spans="1:23" s="11" customFormat="1" x14ac:dyDescent="0.25">
      <c r="A47" s="65"/>
      <c r="B47" t="s">
        <v>98</v>
      </c>
      <c r="C47" s="1">
        <v>50.160247026653515</v>
      </c>
      <c r="D47" s="1">
        <v>31.380249247209502</v>
      </c>
      <c r="E47" s="1">
        <v>15.294548955170237</v>
      </c>
      <c r="F47" s="1">
        <v>3.0180292624197276</v>
      </c>
      <c r="G47" s="1">
        <v>0.14692550854700964</v>
      </c>
      <c r="H47" s="1">
        <v>99.999999999999986</v>
      </c>
      <c r="I47" s="4"/>
      <c r="J47" s="8">
        <f t="shared" si="7"/>
        <v>73.074921668913362</v>
      </c>
      <c r="K47" s="8">
        <f t="shared" si="8"/>
        <v>26.08940116422075</v>
      </c>
      <c r="L47" s="8">
        <f t="shared" si="9"/>
        <v>0.83567716686588756</v>
      </c>
      <c r="M47"/>
      <c r="N47" s="45">
        <v>0.19933583564055016</v>
      </c>
      <c r="O47" s="37"/>
      <c r="P47" s="32">
        <v>1150.4209708234375</v>
      </c>
      <c r="Q47" s="37"/>
      <c r="R47" s="37">
        <v>0.37558856243318278</v>
      </c>
      <c r="S47" s="32"/>
      <c r="T47" s="32">
        <f t="shared" si="3"/>
        <v>14.194579079107434</v>
      </c>
      <c r="W47"/>
    </row>
    <row r="48" spans="1:23" s="11" customFormat="1" x14ac:dyDescent="0.25">
      <c r="A48" s="65"/>
      <c r="B48" t="s">
        <v>117</v>
      </c>
      <c r="C48" s="1">
        <v>52.597585959273431</v>
      </c>
      <c r="D48" s="1">
        <v>29.775467909672667</v>
      </c>
      <c r="E48" s="1">
        <v>13.357420910274518</v>
      </c>
      <c r="F48" s="1">
        <v>4.0301488530520508</v>
      </c>
      <c r="G48" s="1">
        <v>0.23937636772731974</v>
      </c>
      <c r="H48" s="1">
        <v>100.00000000000001</v>
      </c>
      <c r="I48" s="4"/>
      <c r="J48" s="8">
        <f t="shared" si="7"/>
        <v>63.806977597171233</v>
      </c>
      <c r="K48" s="8">
        <f t="shared" si="8"/>
        <v>34.831776819001355</v>
      </c>
      <c r="L48" s="8">
        <f t="shared" si="9"/>
        <v>1.3612455838273936</v>
      </c>
      <c r="M48"/>
      <c r="N48" s="46">
        <v>0.304787452760517</v>
      </c>
      <c r="O48" s="37"/>
      <c r="P48" s="32">
        <v>1142.4970430280446</v>
      </c>
      <c r="Q48" s="37"/>
      <c r="R48" s="37">
        <v>0.48718975806693016</v>
      </c>
      <c r="S48" s="32"/>
      <c r="T48" s="32">
        <f t="shared" si="3"/>
        <v>18.412311340397963</v>
      </c>
      <c r="W48"/>
    </row>
    <row r="49" spans="1:23" s="11" customFormat="1" x14ac:dyDescent="0.25">
      <c r="A49" s="65"/>
      <c r="B49" t="s">
        <v>118</v>
      </c>
      <c r="C49" s="1">
        <v>54.468737479382526</v>
      </c>
      <c r="D49" s="1">
        <v>28.541286555565492</v>
      </c>
      <c r="E49" s="1">
        <v>11.741442004535189</v>
      </c>
      <c r="F49" s="1">
        <v>4.9277863763059928</v>
      </c>
      <c r="G49" s="1">
        <v>0.32074758421078342</v>
      </c>
      <c r="H49" s="1">
        <v>99.999999999999986</v>
      </c>
      <c r="I49" s="4"/>
      <c r="J49" s="8">
        <f t="shared" si="7"/>
        <v>55.80775809515017</v>
      </c>
      <c r="K49" s="8">
        <f t="shared" si="8"/>
        <v>42.377369145144847</v>
      </c>
      <c r="L49" s="8">
        <f t="shared" si="9"/>
        <v>1.8148727597049736</v>
      </c>
      <c r="M49"/>
      <c r="N49" s="36">
        <v>0.42396406146503313</v>
      </c>
      <c r="O49" s="37"/>
      <c r="P49" s="32"/>
      <c r="Q49" s="37"/>
      <c r="R49" s="37"/>
      <c r="S49" s="32"/>
      <c r="T49" s="32"/>
      <c r="W49"/>
    </row>
    <row r="50" spans="1:23" s="11" customFormat="1" x14ac:dyDescent="0.25">
      <c r="A50" s="65"/>
      <c r="B50" t="s">
        <v>119</v>
      </c>
      <c r="C50" s="1">
        <v>53.703541950807363</v>
      </c>
      <c r="D50" s="1">
        <v>29.110082029349538</v>
      </c>
      <c r="E50" s="1">
        <v>12.403658047343944</v>
      </c>
      <c r="F50" s="1">
        <v>4.5096084362388629</v>
      </c>
      <c r="G50" s="1">
        <v>0.27310953626028711</v>
      </c>
      <c r="H50" s="1">
        <v>99.999999999999986</v>
      </c>
      <c r="I50" s="4"/>
      <c r="J50" s="8">
        <f t="shared" si="7"/>
        <v>59.38178476038415</v>
      </c>
      <c r="K50" s="8">
        <f t="shared" si="8"/>
        <v>39.061712191645967</v>
      </c>
      <c r="L50" s="8">
        <f t="shared" si="9"/>
        <v>1.5565030479698723</v>
      </c>
      <c r="M50"/>
      <c r="N50" s="46">
        <v>0.36727186316542337</v>
      </c>
      <c r="O50" s="37"/>
      <c r="P50" s="32">
        <v>1137.4073843235715</v>
      </c>
      <c r="Q50" s="37"/>
      <c r="R50" s="37">
        <v>0.55371377576274239</v>
      </c>
      <c r="S50" s="32"/>
      <c r="T50" s="32">
        <f t="shared" si="3"/>
        <v>20.926446551879909</v>
      </c>
      <c r="W50"/>
    </row>
    <row r="51" spans="1:23" s="11" customFormat="1" x14ac:dyDescent="0.25">
      <c r="A51" s="65"/>
      <c r="B51" t="s">
        <v>120</v>
      </c>
      <c r="C51" s="1">
        <v>46.211367417106999</v>
      </c>
      <c r="D51" s="1">
        <v>34.208894111175532</v>
      </c>
      <c r="E51" s="1">
        <v>18.292484621364061</v>
      </c>
      <c r="F51" s="1">
        <v>1.2404653402646435</v>
      </c>
      <c r="G51" s="1">
        <v>4.6788510088757874E-2</v>
      </c>
      <c r="H51" s="1">
        <v>99.999999999999986</v>
      </c>
      <c r="I51" s="4"/>
      <c r="J51" s="8">
        <f t="shared" si="7"/>
        <v>88.830596976235142</v>
      </c>
      <c r="K51" s="8">
        <f t="shared" si="8"/>
        <v>10.898920788320673</v>
      </c>
      <c r="L51" s="8">
        <f t="shared" si="9"/>
        <v>0.27048223544418476</v>
      </c>
      <c r="M51"/>
      <c r="N51" s="25">
        <v>6.8503150324945444E-2</v>
      </c>
      <c r="O51" s="36"/>
      <c r="P51" s="32"/>
      <c r="Q51" s="37"/>
      <c r="R51" s="37"/>
      <c r="S51" s="32"/>
      <c r="T51" s="32"/>
      <c r="W51"/>
    </row>
    <row r="52" spans="1:23" s="11" customFormat="1" x14ac:dyDescent="0.25">
      <c r="A52" s="65"/>
      <c r="B52" t="s">
        <v>121</v>
      </c>
      <c r="C52" s="1">
        <v>46.055123694362862</v>
      </c>
      <c r="D52" s="1">
        <v>34.374760150118135</v>
      </c>
      <c r="E52" s="1">
        <v>18.198967901135376</v>
      </c>
      <c r="F52" s="1">
        <v>1.321590873387241</v>
      </c>
      <c r="G52" s="1">
        <v>4.955738099638618E-2</v>
      </c>
      <c r="H52" s="1">
        <v>100</v>
      </c>
      <c r="I52" s="4"/>
      <c r="J52" s="8">
        <f t="shared" si="7"/>
        <v>88.134398728877244</v>
      </c>
      <c r="K52" s="8">
        <f t="shared" si="8"/>
        <v>11.57989703299639</v>
      </c>
      <c r="L52" s="8">
        <f t="shared" si="9"/>
        <v>0.28570423812636903</v>
      </c>
      <c r="M52"/>
      <c r="N52" s="25">
        <v>7.3358236163260718E-2</v>
      </c>
      <c r="O52" s="36"/>
      <c r="P52" s="32"/>
      <c r="Q52" s="37"/>
      <c r="R52" s="37"/>
      <c r="S52" s="32"/>
      <c r="T52" s="32"/>
      <c r="W52"/>
    </row>
    <row r="53" spans="1:23" s="11" customFormat="1" x14ac:dyDescent="0.25">
      <c r="A53" s="65"/>
      <c r="B53" t="s">
        <v>102</v>
      </c>
      <c r="C53" s="1">
        <v>45.92111679479202</v>
      </c>
      <c r="D53" s="1">
        <v>34.153641855537593</v>
      </c>
      <c r="E53" s="1">
        <v>18.421609834908185</v>
      </c>
      <c r="F53" s="1">
        <v>1.4549488241951654</v>
      </c>
      <c r="G53" s="1">
        <v>4.8682690567046882E-2</v>
      </c>
      <c r="H53" s="1">
        <v>100.00000000000001</v>
      </c>
      <c r="I53" s="4"/>
      <c r="J53" s="8">
        <f t="shared" si="7"/>
        <v>87.256611538991564</v>
      </c>
      <c r="K53" s="8">
        <f t="shared" si="8"/>
        <v>12.468880473666966</v>
      </c>
      <c r="L53" s="8">
        <f t="shared" si="9"/>
        <v>0.27450798734146042</v>
      </c>
      <c r="M53"/>
      <c r="N53" s="25">
        <v>7.9784540242340857E-2</v>
      </c>
      <c r="O53" s="36"/>
      <c r="P53" s="32"/>
      <c r="Q53" s="37"/>
      <c r="R53" s="37"/>
      <c r="S53" s="32"/>
      <c r="T53" s="32"/>
      <c r="W53"/>
    </row>
    <row r="54" spans="1:23" s="11" customFormat="1" x14ac:dyDescent="0.25">
      <c r="A54" s="65"/>
      <c r="B54" t="s">
        <v>101</v>
      </c>
      <c r="C54" s="1">
        <v>50.398885498308637</v>
      </c>
      <c r="D54" s="1">
        <v>31.381930355029617</v>
      </c>
      <c r="E54" s="1">
        <v>14.883369252181623</v>
      </c>
      <c r="F54" s="1">
        <v>3.1673781056978334</v>
      </c>
      <c r="G54" s="1">
        <v>0.16843678878227966</v>
      </c>
      <c r="H54" s="1">
        <v>100</v>
      </c>
      <c r="I54" s="4"/>
      <c r="J54" s="8">
        <f t="shared" si="7"/>
        <v>71.504468611053511</v>
      </c>
      <c r="K54" s="8">
        <f t="shared" si="8"/>
        <v>27.532193750353052</v>
      </c>
      <c r="L54" s="8">
        <f t="shared" si="9"/>
        <v>0.96333763859344257</v>
      </c>
      <c r="M54"/>
      <c r="N54" s="45">
        <v>0.21497960592130197</v>
      </c>
      <c r="O54" s="37"/>
      <c r="P54" s="32">
        <v>1149.3925685288864</v>
      </c>
      <c r="Q54" s="37"/>
      <c r="R54" s="37">
        <v>0.39210292093276738</v>
      </c>
      <c r="S54" s="32"/>
      <c r="T54" s="32">
        <f t="shared" si="3"/>
        <v>14.818704494813581</v>
      </c>
      <c r="W54"/>
    </row>
    <row r="55" spans="1:23" s="11" customFormat="1" x14ac:dyDescent="0.25">
      <c r="A55" s="65"/>
      <c r="B55" t="s">
        <v>100</v>
      </c>
      <c r="C55" s="1">
        <v>46.356960716761684</v>
      </c>
      <c r="D55" s="1">
        <v>34.095334664761467</v>
      </c>
      <c r="E55" s="1">
        <v>18.179065734953557</v>
      </c>
      <c r="F55" s="1">
        <v>1.3186765238121119</v>
      </c>
      <c r="G55" s="1">
        <v>4.9962359711189466E-2</v>
      </c>
      <c r="H55" s="1">
        <v>99.999999999999972</v>
      </c>
      <c r="I55" s="4"/>
      <c r="J55" s="8">
        <f t="shared" si="7"/>
        <v>88.143421229890492</v>
      </c>
      <c r="K55" s="8">
        <f t="shared" si="8"/>
        <v>11.568194921019964</v>
      </c>
      <c r="L55" s="8">
        <f t="shared" si="9"/>
        <v>0.28838384908954723</v>
      </c>
      <c r="M55"/>
      <c r="N55" s="25">
        <v>7.3276602222174914E-2</v>
      </c>
      <c r="O55" s="36"/>
      <c r="P55" s="32"/>
      <c r="Q55" s="37"/>
      <c r="R55" s="37"/>
      <c r="S55" s="32"/>
      <c r="T55" s="32"/>
      <c r="W55"/>
    </row>
  </sheetData>
  <mergeCells count="3">
    <mergeCell ref="A3:A15"/>
    <mergeCell ref="A17:A33"/>
    <mergeCell ref="A35:A55"/>
  </mergeCells>
  <pageMargins left="0.7" right="0.7" top="0.75" bottom="0.75" header="0.3" footer="0.3"/>
  <pageSetup paperSize="9" orientation="portrait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0"/>
  <sheetViews>
    <sheetView zoomScale="84" zoomScaleNormal="84" workbookViewId="0">
      <selection activeCell="K17" sqref="K17"/>
    </sheetView>
  </sheetViews>
  <sheetFormatPr baseColWidth="10" defaultRowHeight="15" x14ac:dyDescent="0.25"/>
  <cols>
    <col min="1" max="1" width="9.85546875" bestFit="1" customWidth="1"/>
    <col min="2" max="2" width="7.42578125" bestFit="1" customWidth="1"/>
    <col min="3" max="3" width="5.85546875" customWidth="1"/>
    <col min="4" max="4" width="6.7109375" bestFit="1" customWidth="1"/>
    <col min="5" max="5" width="5.7109375" bestFit="1" customWidth="1"/>
    <col min="6" max="6" width="6.42578125" bestFit="1" customWidth="1"/>
    <col min="7" max="7" width="4.7109375" bestFit="1" customWidth="1"/>
    <col min="8" max="8" width="8.42578125" customWidth="1"/>
    <col min="10" max="10" width="7.5703125" style="9" customWidth="1"/>
    <col min="11" max="11" width="5.28515625" style="9" customWidth="1"/>
    <col min="12" max="12" width="6.28515625" style="9" customWidth="1"/>
    <col min="14" max="14" width="10.85546875" style="41" bestFit="1" customWidth="1"/>
    <col min="15" max="15" width="10.85546875" style="33" customWidth="1"/>
    <col min="16" max="18" width="11.42578125" style="33"/>
    <col min="19" max="19" width="13.42578125" style="33" customWidth="1"/>
    <col min="20" max="20" width="12.5703125" style="33" bestFit="1" customWidth="1"/>
    <col min="21" max="21" width="11.42578125" style="11"/>
  </cols>
  <sheetData>
    <row r="1" spans="1:20" x14ac:dyDescent="0.25">
      <c r="A1" s="2"/>
      <c r="B1" s="2"/>
      <c r="C1" s="2" t="s">
        <v>188</v>
      </c>
      <c r="D1" s="2"/>
      <c r="E1" s="2"/>
      <c r="F1" s="2"/>
      <c r="G1" s="2"/>
      <c r="H1" s="2"/>
      <c r="I1" s="2"/>
      <c r="J1" s="47"/>
      <c r="K1" s="47"/>
      <c r="L1" s="47"/>
      <c r="M1" s="2"/>
      <c r="N1" s="43" t="s">
        <v>175</v>
      </c>
      <c r="O1" s="35"/>
      <c r="P1" s="33" t="s">
        <v>176</v>
      </c>
      <c r="T1" s="33" t="s">
        <v>177</v>
      </c>
    </row>
    <row r="2" spans="1:20" x14ac:dyDescent="0.25">
      <c r="A2" s="5" t="s">
        <v>183</v>
      </c>
      <c r="B2" s="5" t="s">
        <v>185</v>
      </c>
      <c r="C2" s="5" t="s">
        <v>0</v>
      </c>
      <c r="D2" s="5" t="s">
        <v>2</v>
      </c>
      <c r="E2" s="5" t="s">
        <v>6</v>
      </c>
      <c r="F2" s="5" t="s">
        <v>7</v>
      </c>
      <c r="G2" s="5" t="s">
        <v>8</v>
      </c>
      <c r="H2" s="5" t="s">
        <v>9</v>
      </c>
      <c r="I2" s="5"/>
      <c r="J2" s="7" t="s">
        <v>10</v>
      </c>
      <c r="K2" s="7" t="s">
        <v>11</v>
      </c>
      <c r="L2" s="7" t="s">
        <v>12</v>
      </c>
      <c r="M2" s="5"/>
      <c r="N2" s="44" t="s">
        <v>13</v>
      </c>
      <c r="O2" s="22"/>
      <c r="P2" s="52" t="s">
        <v>14</v>
      </c>
      <c r="Q2" s="52"/>
      <c r="R2" s="52" t="s">
        <v>15</v>
      </c>
      <c r="S2" s="52"/>
      <c r="T2" s="52" t="s">
        <v>178</v>
      </c>
    </row>
    <row r="3" spans="1:20" s="11" customFormat="1" x14ac:dyDescent="0.25">
      <c r="A3" s="64" t="s">
        <v>16</v>
      </c>
      <c r="B3" t="s">
        <v>28</v>
      </c>
      <c r="C3" s="1">
        <v>49.641690757173777</v>
      </c>
      <c r="D3" s="1">
        <v>31.686565506616326</v>
      </c>
      <c r="E3" s="1">
        <v>15.485545110788555</v>
      </c>
      <c r="F3" s="1">
        <v>3.0592520467344513</v>
      </c>
      <c r="G3" s="1">
        <v>0.12694657868687789</v>
      </c>
      <c r="H3" s="1">
        <v>100</v>
      </c>
      <c r="I3"/>
      <c r="J3" s="8">
        <f t="shared" ref="J3:J12" si="0">((E3/56.07)/((E3/56.07)+(F3*2/61.98)+(G3*2/94.2)))*100</f>
        <v>73.142481518486306</v>
      </c>
      <c r="K3" s="8">
        <f t="shared" ref="K3:K12" si="1">((F3*2/61.98)/((E3/56.07)+(F3*2/61.98)+(G3*2/94.2)))*100</f>
        <v>26.143722920670569</v>
      </c>
      <c r="L3" s="8">
        <f t="shared" ref="L3:L12" si="2">((G3*2/94.2)/((E3/56.07)+(F3*2/61.98)+(G3*2/94.2)))*100</f>
        <v>0.71379556084312523</v>
      </c>
      <c r="M3"/>
      <c r="N3" s="25">
        <v>0.12343445108007453</v>
      </c>
      <c r="O3" s="37"/>
      <c r="P3" s="32"/>
      <c r="Q3" s="37"/>
      <c r="R3" s="37"/>
      <c r="S3" s="32"/>
      <c r="T3" s="32"/>
    </row>
    <row r="4" spans="1:20" s="11" customFormat="1" x14ac:dyDescent="0.25">
      <c r="A4" s="64"/>
      <c r="B4" t="s">
        <v>29</v>
      </c>
      <c r="C4" s="1">
        <v>48.804130508245144</v>
      </c>
      <c r="D4" s="1">
        <v>32.140052672566284</v>
      </c>
      <c r="E4" s="1">
        <v>16.45865531411528</v>
      </c>
      <c r="F4" s="1">
        <v>2.4836952340514218</v>
      </c>
      <c r="G4" s="1">
        <v>0.11346627102187572</v>
      </c>
      <c r="H4" s="1">
        <v>100.00000000000001</v>
      </c>
      <c r="I4"/>
      <c r="J4" s="8">
        <f t="shared" si="0"/>
        <v>78.049476895376074</v>
      </c>
      <c r="K4" s="8">
        <f t="shared" si="1"/>
        <v>21.309974517054872</v>
      </c>
      <c r="L4" s="8">
        <f t="shared" si="2"/>
        <v>0.64054858756905952</v>
      </c>
      <c r="M4"/>
      <c r="N4" s="25">
        <v>9.4286948898967507E-2</v>
      </c>
      <c r="O4" s="36"/>
      <c r="P4" s="32"/>
      <c r="Q4" s="37"/>
      <c r="R4" s="37"/>
      <c r="S4" s="32"/>
      <c r="T4" s="32"/>
    </row>
    <row r="5" spans="1:20" s="11" customFormat="1" x14ac:dyDescent="0.25">
      <c r="A5" s="64"/>
      <c r="B5" t="s">
        <v>30</v>
      </c>
      <c r="C5" s="1">
        <v>49.38695321530659</v>
      </c>
      <c r="D5" s="1">
        <v>31.841195015657632</v>
      </c>
      <c r="E5" s="1">
        <v>15.74374420200764</v>
      </c>
      <c r="F5" s="1">
        <v>2.8941601877882217</v>
      </c>
      <c r="G5" s="1">
        <v>0.13394737923992581</v>
      </c>
      <c r="H5" s="1">
        <v>100</v>
      </c>
      <c r="I5"/>
      <c r="J5" s="8">
        <f t="shared" si="0"/>
        <v>74.475177523386122</v>
      </c>
      <c r="K5" s="8">
        <f t="shared" si="1"/>
        <v>24.77051677238266</v>
      </c>
      <c r="L5" s="8">
        <f t="shared" si="2"/>
        <v>0.75430570423122856</v>
      </c>
      <c r="M5"/>
      <c r="N5" s="25">
        <v>0.11485824301834131</v>
      </c>
      <c r="O5" s="37"/>
      <c r="P5" s="32"/>
      <c r="Q5" s="37"/>
      <c r="R5" s="37"/>
      <c r="S5" s="32"/>
      <c r="T5" s="32"/>
    </row>
    <row r="6" spans="1:20" s="11" customFormat="1" x14ac:dyDescent="0.25">
      <c r="A6" s="64"/>
      <c r="B6" t="s">
        <v>31</v>
      </c>
      <c r="C6" s="1">
        <v>48.250411033186424</v>
      </c>
      <c r="D6" s="1">
        <v>32.620091681615705</v>
      </c>
      <c r="E6" s="1">
        <v>16.612774262113856</v>
      </c>
      <c r="F6" s="1">
        <v>2.4061619193963959</v>
      </c>
      <c r="G6" s="1">
        <v>0.11056110368762767</v>
      </c>
      <c r="H6" s="1">
        <v>100.00000000000001</v>
      </c>
      <c r="I6"/>
      <c r="J6" s="8">
        <f t="shared" si="0"/>
        <v>78.741573283437759</v>
      </c>
      <c r="K6" s="8">
        <f t="shared" si="1"/>
        <v>20.63458568141025</v>
      </c>
      <c r="L6" s="8">
        <f t="shared" si="2"/>
        <v>0.62384103515198397</v>
      </c>
      <c r="M6"/>
      <c r="N6" s="25">
        <v>9.0496193880065773E-2</v>
      </c>
      <c r="O6" s="36"/>
      <c r="P6" s="32"/>
      <c r="Q6" s="37"/>
      <c r="R6" s="37"/>
      <c r="S6" s="32"/>
      <c r="T6" s="32"/>
    </row>
    <row r="7" spans="1:20" s="11" customFormat="1" x14ac:dyDescent="0.25">
      <c r="A7" s="64"/>
      <c r="B7" t="s">
        <v>45</v>
      </c>
      <c r="C7" s="1">
        <v>47.255725314012764</v>
      </c>
      <c r="D7" s="1">
        <v>33.231810590415598</v>
      </c>
      <c r="E7" s="1">
        <v>17.374957187263202</v>
      </c>
      <c r="F7" s="1">
        <v>2.0613244352008291</v>
      </c>
      <c r="G7" s="1">
        <v>7.6182473107605411E-2</v>
      </c>
      <c r="H7" s="1">
        <v>100</v>
      </c>
      <c r="I7"/>
      <c r="J7" s="8">
        <f t="shared" si="0"/>
        <v>81.975949011820276</v>
      </c>
      <c r="K7" s="8">
        <f t="shared" si="1"/>
        <v>17.596165629675468</v>
      </c>
      <c r="L7" s="8">
        <f t="shared" si="2"/>
        <v>0.42788535850427262</v>
      </c>
      <c r="M7"/>
      <c r="N7" s="25">
        <v>7.412594393390623E-2</v>
      </c>
      <c r="O7" s="36"/>
      <c r="P7" s="32"/>
      <c r="Q7" s="37"/>
      <c r="R7" s="37"/>
      <c r="S7" s="32"/>
      <c r="T7" s="32"/>
    </row>
    <row r="8" spans="1:20" s="11" customFormat="1" x14ac:dyDescent="0.25">
      <c r="A8" s="64"/>
      <c r="B8" t="s">
        <v>32</v>
      </c>
      <c r="C8" s="1">
        <v>47.750609193704449</v>
      </c>
      <c r="D8" s="1">
        <v>33.077544465620953</v>
      </c>
      <c r="E8" s="1">
        <v>16.977933194200261</v>
      </c>
      <c r="F8" s="1">
        <v>2.074595769747495</v>
      </c>
      <c r="G8" s="1">
        <v>0.11931737672683489</v>
      </c>
      <c r="H8" s="1">
        <v>100.00000000000001</v>
      </c>
      <c r="I8"/>
      <c r="J8" s="8">
        <f t="shared" si="0"/>
        <v>81.337158453983065</v>
      </c>
      <c r="K8" s="8">
        <f t="shared" si="1"/>
        <v>17.982358168072849</v>
      </c>
      <c r="L8" s="8">
        <f t="shared" si="2"/>
        <v>0.68048337794408287</v>
      </c>
      <c r="M8"/>
      <c r="N8" s="25">
        <v>7.6347759381194036E-2</v>
      </c>
      <c r="O8" s="36"/>
      <c r="P8" s="32"/>
      <c r="Q8" s="37"/>
      <c r="R8" s="37"/>
      <c r="S8" s="32"/>
      <c r="T8" s="32"/>
    </row>
    <row r="9" spans="1:20" s="11" customFormat="1" x14ac:dyDescent="0.25">
      <c r="A9" s="64"/>
      <c r="B9" t="s">
        <v>33</v>
      </c>
      <c r="C9" s="1">
        <v>49.619861591284042</v>
      </c>
      <c r="D9" s="1">
        <v>31.973864607217411</v>
      </c>
      <c r="E9" s="1">
        <v>15.709216555025577</v>
      </c>
      <c r="F9" s="1">
        <v>2.5869376182781925</v>
      </c>
      <c r="G9" s="1">
        <v>0.11011962819478273</v>
      </c>
      <c r="H9" s="1">
        <v>100.00000000000003</v>
      </c>
      <c r="I9"/>
      <c r="J9" s="8">
        <f t="shared" si="0"/>
        <v>76.552513832076926</v>
      </c>
      <c r="K9" s="8">
        <f t="shared" si="1"/>
        <v>22.808664975065994</v>
      </c>
      <c r="L9" s="8">
        <f t="shared" si="2"/>
        <v>0.63882119285707872</v>
      </c>
      <c r="M9"/>
      <c r="N9" s="25">
        <v>0.10289139563298641</v>
      </c>
      <c r="O9" s="36"/>
      <c r="P9" s="32"/>
      <c r="Q9" s="37"/>
      <c r="R9" s="37"/>
      <c r="S9" s="32"/>
      <c r="T9" s="32"/>
    </row>
    <row r="10" spans="1:20" s="11" customFormat="1" x14ac:dyDescent="0.25">
      <c r="A10" s="64"/>
      <c r="B10" t="s">
        <v>34</v>
      </c>
      <c r="C10" s="1">
        <v>49.494992425394287</v>
      </c>
      <c r="D10" s="1">
        <v>31.67983751108585</v>
      </c>
      <c r="E10" s="1">
        <v>15.828943803375084</v>
      </c>
      <c r="F10" s="1">
        <v>2.8771219955162368</v>
      </c>
      <c r="G10" s="1">
        <v>0.1191042646285367</v>
      </c>
      <c r="H10" s="1">
        <v>99.999999999999986</v>
      </c>
      <c r="I10"/>
      <c r="J10" s="8">
        <f t="shared" si="0"/>
        <v>74.748432595391051</v>
      </c>
      <c r="K10" s="8">
        <f t="shared" si="1"/>
        <v>24.582011084041383</v>
      </c>
      <c r="L10" s="8">
        <f t="shared" si="2"/>
        <v>0.66955632056756254</v>
      </c>
      <c r="M10"/>
      <c r="N10" s="25">
        <v>0.11356747458354159</v>
      </c>
      <c r="O10" s="36"/>
      <c r="P10" s="32"/>
      <c r="Q10" s="37"/>
      <c r="R10" s="37"/>
      <c r="S10" s="32"/>
      <c r="T10" s="32"/>
    </row>
    <row r="11" spans="1:20" s="11" customFormat="1" x14ac:dyDescent="0.25">
      <c r="A11" s="64"/>
      <c r="B11" t="s">
        <v>35</v>
      </c>
      <c r="C11" s="1">
        <v>49.027491042118974</v>
      </c>
      <c r="D11" s="1">
        <v>32.232761790659815</v>
      </c>
      <c r="E11" s="1">
        <v>16.094759425533713</v>
      </c>
      <c r="F11" s="1">
        <v>2.5574157372676187</v>
      </c>
      <c r="G11" s="1">
        <v>8.7572004419872979E-2</v>
      </c>
      <c r="H11" s="1">
        <v>100</v>
      </c>
      <c r="I11"/>
      <c r="J11" s="8">
        <f t="shared" si="0"/>
        <v>77.281587021180059</v>
      </c>
      <c r="K11" s="8">
        <f t="shared" si="1"/>
        <v>22.217841061226661</v>
      </c>
      <c r="L11" s="8">
        <f t="shared" si="2"/>
        <v>0.5005719175932789</v>
      </c>
      <c r="M11"/>
      <c r="N11" s="25">
        <v>9.9280618088540981E-2</v>
      </c>
      <c r="O11" s="36"/>
      <c r="P11" s="32"/>
      <c r="Q11" s="37"/>
      <c r="R11" s="37"/>
      <c r="S11" s="32"/>
      <c r="T11" s="32"/>
    </row>
    <row r="12" spans="1:20" s="11" customFormat="1" x14ac:dyDescent="0.25">
      <c r="A12" s="64"/>
      <c r="B12" t="s">
        <v>36</v>
      </c>
      <c r="C12" s="1">
        <v>48.918891353988492</v>
      </c>
      <c r="D12" s="1">
        <v>32.419031459763723</v>
      </c>
      <c r="E12" s="1">
        <v>16.156437737613317</v>
      </c>
      <c r="F12" s="1">
        <v>2.4049814385003265</v>
      </c>
      <c r="G12" s="1">
        <v>0.10065801013414334</v>
      </c>
      <c r="H12" s="1">
        <v>100.00000000000001</v>
      </c>
      <c r="I12"/>
      <c r="J12" s="8">
        <f t="shared" si="0"/>
        <v>78.32443640190931</v>
      </c>
      <c r="K12" s="8">
        <f t="shared" si="1"/>
        <v>21.094652522259683</v>
      </c>
      <c r="L12" s="8">
        <f t="shared" si="2"/>
        <v>0.58091107583101997</v>
      </c>
      <c r="M12"/>
      <c r="N12" s="25">
        <v>9.3006595217835372E-2</v>
      </c>
      <c r="O12" s="36"/>
      <c r="P12" s="32"/>
      <c r="Q12" s="37"/>
      <c r="R12" s="37"/>
      <c r="S12" s="32"/>
      <c r="T12" s="32"/>
    </row>
    <row r="13" spans="1:20" s="11" customFormat="1" x14ac:dyDescent="0.25">
      <c r="A13" s="64"/>
      <c r="B13" t="s">
        <v>37</v>
      </c>
      <c r="C13" s="1">
        <v>48.918214860479452</v>
      </c>
      <c r="D13" s="1">
        <v>32.312007264748758</v>
      </c>
      <c r="E13" s="1">
        <v>16.27326323416624</v>
      </c>
      <c r="F13" s="1">
        <v>2.3962981852537464</v>
      </c>
      <c r="G13" s="1">
        <v>0.10021645535180164</v>
      </c>
      <c r="H13" s="1">
        <v>99.999999999999986</v>
      </c>
      <c r="I13"/>
      <c r="J13" s="8">
        <f>((E13/56.07)/((E13/56.07)+(F13*2/61.98)+(G13*2/94.2)))*100</f>
        <v>78.507952327285167</v>
      </c>
      <c r="K13" s="8">
        <f>((F13*2/61.98)/((E13/56.07)+(F13*2/61.98)+(G13*2/94.2)))*100</f>
        <v>20.916491538182861</v>
      </c>
      <c r="L13" s="8">
        <f>((G13*2/94.2)/((E13/56.07)+(F13*2/61.98)+(G13*2/94.2)))*100</f>
        <v>0.57555613453197041</v>
      </c>
      <c r="M13"/>
      <c r="N13" s="25">
        <v>9.2005510149208561E-2</v>
      </c>
      <c r="O13" s="36"/>
      <c r="P13" s="32"/>
      <c r="Q13" s="37"/>
      <c r="R13" s="37"/>
      <c r="S13" s="32"/>
      <c r="T13" s="32"/>
    </row>
    <row r="14" spans="1:20" s="11" customFormat="1" x14ac:dyDescent="0.25">
      <c r="A14" s="64"/>
      <c r="B14" t="s">
        <v>38</v>
      </c>
      <c r="C14" s="1">
        <v>47.540698914142808</v>
      </c>
      <c r="D14" s="1">
        <v>33.281057938495223</v>
      </c>
      <c r="E14" s="1">
        <v>17.089082864820206</v>
      </c>
      <c r="F14" s="1">
        <v>2.0178146790584899</v>
      </c>
      <c r="G14" s="1">
        <v>7.1345603483269446E-2</v>
      </c>
      <c r="H14" s="1">
        <v>100</v>
      </c>
      <c r="I14"/>
      <c r="J14" s="8">
        <f t="shared" ref="J14:J57" si="3">((E14/56.07)/((E14/56.07)+(F14*2/61.98)+(G14*2/94.2)))*100</f>
        <v>82.061073822592022</v>
      </c>
      <c r="K14" s="8">
        <f t="shared" ref="K14:K57" si="4">((F14*2/61.98)/((E14/56.07)+(F14*2/61.98)+(G14*2/94.2)))*100</f>
        <v>17.531081024897265</v>
      </c>
      <c r="L14" s="8">
        <f t="shared" ref="L14:L57" si="5">((G14*2/94.2)/((E14/56.07)+(F14*2/61.98)+(G14*2/94.2)))*100</f>
        <v>0.40784515251070719</v>
      </c>
      <c r="M14"/>
      <c r="N14" s="25">
        <v>7.3775158271697602E-2</v>
      </c>
      <c r="O14" s="36"/>
      <c r="P14" s="32"/>
      <c r="Q14" s="37"/>
      <c r="R14" s="37"/>
      <c r="S14" s="32"/>
      <c r="T14" s="32"/>
    </row>
    <row r="15" spans="1:20" s="11" customFormat="1" x14ac:dyDescent="0.25">
      <c r="A15" s="64"/>
      <c r="B15" t="s">
        <v>39</v>
      </c>
      <c r="C15" s="1">
        <v>49.071418818120826</v>
      </c>
      <c r="D15" s="1">
        <v>32.23849163952142</v>
      </c>
      <c r="E15" s="1">
        <v>16.036288073755809</v>
      </c>
      <c r="F15" s="1">
        <v>2.5541196041645913</v>
      </c>
      <c r="G15" s="1">
        <v>9.9681864437355272E-2</v>
      </c>
      <c r="H15" s="1">
        <v>100.00000000000001</v>
      </c>
      <c r="I15"/>
      <c r="J15" s="8">
        <f t="shared" si="3"/>
        <v>77.186208417687325</v>
      </c>
      <c r="K15" s="8">
        <f t="shared" si="4"/>
        <v>22.242626486134657</v>
      </c>
      <c r="L15" s="8">
        <f t="shared" si="5"/>
        <v>0.57116509617801103</v>
      </c>
      <c r="M15"/>
      <c r="N15" s="25">
        <v>9.9514189388304225E-2</v>
      </c>
      <c r="O15" s="36"/>
      <c r="P15" s="32"/>
      <c r="Q15" s="37"/>
      <c r="R15" s="37"/>
      <c r="S15" s="32"/>
      <c r="T15" s="32"/>
    </row>
    <row r="16" spans="1:20" s="11" customFormat="1" x14ac:dyDescent="0.25">
      <c r="A16" s="64"/>
      <c r="B16" t="s">
        <v>40</v>
      </c>
      <c r="C16" s="1">
        <v>49.980205611689961</v>
      </c>
      <c r="D16" s="1">
        <v>31.423725343157567</v>
      </c>
      <c r="E16" s="1">
        <v>15.367545905458982</v>
      </c>
      <c r="F16" s="1">
        <v>3.0668778952257854</v>
      </c>
      <c r="G16" s="1">
        <v>0.1616452444677095</v>
      </c>
      <c r="H16" s="1">
        <v>100.00000000000003</v>
      </c>
      <c r="I16"/>
      <c r="J16" s="8">
        <f t="shared" si="3"/>
        <v>72.801410022827511</v>
      </c>
      <c r="K16" s="8">
        <f t="shared" si="4"/>
        <v>26.286982553735726</v>
      </c>
      <c r="L16" s="8">
        <f t="shared" si="5"/>
        <v>0.91160742343675083</v>
      </c>
      <c r="M16"/>
      <c r="N16" s="25">
        <v>0.12469228820555291</v>
      </c>
      <c r="O16" s="37"/>
      <c r="P16" s="32"/>
      <c r="Q16" s="37"/>
      <c r="R16" s="37"/>
      <c r="S16" s="32"/>
      <c r="T16" s="32"/>
    </row>
    <row r="17" spans="1:20" s="11" customFormat="1" x14ac:dyDescent="0.25">
      <c r="A17" s="64"/>
      <c r="B17" t="s">
        <v>41</v>
      </c>
      <c r="C17" s="1">
        <v>48.807996580426391</v>
      </c>
      <c r="D17" s="1">
        <v>32.267035661323234</v>
      </c>
      <c r="E17" s="1">
        <v>16.157063536777585</v>
      </c>
      <c r="F17" s="1">
        <v>2.6593851331633549</v>
      </c>
      <c r="G17" s="1">
        <v>0.10851908830944021</v>
      </c>
      <c r="H17" s="1">
        <v>99.999999999999972</v>
      </c>
      <c r="I17"/>
      <c r="J17" s="8">
        <f t="shared" si="3"/>
        <v>76.581537333444302</v>
      </c>
      <c r="K17" s="8">
        <f t="shared" si="4"/>
        <v>22.806144093241301</v>
      </c>
      <c r="L17" s="8">
        <f t="shared" si="5"/>
        <v>0.61231857331439554</v>
      </c>
      <c r="M17"/>
      <c r="N17" s="25">
        <v>0.10284103345019277</v>
      </c>
      <c r="O17" s="36"/>
      <c r="P17" s="32"/>
      <c r="Q17" s="37"/>
      <c r="R17" s="37"/>
      <c r="S17" s="32"/>
      <c r="T17" s="32"/>
    </row>
    <row r="18" spans="1:20" s="11" customFormat="1" x14ac:dyDescent="0.25">
      <c r="A18" s="64"/>
      <c r="B18" t="s">
        <v>42</v>
      </c>
      <c r="C18" s="1">
        <v>48.156539917502613</v>
      </c>
      <c r="D18" s="1">
        <v>32.637254273315541</v>
      </c>
      <c r="E18" s="1">
        <v>16.748346964359673</v>
      </c>
      <c r="F18" s="1">
        <v>2.3501101777414202</v>
      </c>
      <c r="G18" s="1">
        <v>0.10774866708074009</v>
      </c>
      <c r="H18" s="1">
        <v>99.999999999999986</v>
      </c>
      <c r="I18"/>
      <c r="J18" s="8">
        <f t="shared" si="3"/>
        <v>79.268402595939762</v>
      </c>
      <c r="K18" s="8">
        <f t="shared" si="4"/>
        <v>20.124512110326439</v>
      </c>
      <c r="L18" s="8">
        <f t="shared" si="5"/>
        <v>0.60708529373378783</v>
      </c>
      <c r="M18"/>
      <c r="N18" s="25">
        <v>8.7672603309086133E-2</v>
      </c>
      <c r="O18" s="36"/>
      <c r="P18" s="32"/>
      <c r="Q18" s="37"/>
      <c r="R18" s="37"/>
      <c r="S18" s="32"/>
      <c r="T18" s="32"/>
    </row>
    <row r="19" spans="1:20" s="11" customFormat="1" x14ac:dyDescent="0.25">
      <c r="A19" s="64"/>
      <c r="B19" t="s">
        <v>43</v>
      </c>
      <c r="C19" s="1">
        <v>47.939061390220822</v>
      </c>
      <c r="D19" s="1">
        <v>32.61025302741691</v>
      </c>
      <c r="E19" s="1">
        <v>17.055818051100289</v>
      </c>
      <c r="F19" s="1">
        <v>2.2985800704840371</v>
      </c>
      <c r="G19" s="1">
        <v>9.6287460777951792E-2</v>
      </c>
      <c r="H19" s="1">
        <v>100.00000000000001</v>
      </c>
      <c r="I19"/>
      <c r="J19" s="8">
        <f t="shared" si="3"/>
        <v>79.964457953782201</v>
      </c>
      <c r="K19" s="8">
        <f t="shared" si="4"/>
        <v>19.498134418601818</v>
      </c>
      <c r="L19" s="8">
        <f t="shared" si="5"/>
        <v>0.53740762761598448</v>
      </c>
      <c r="M19"/>
      <c r="N19" s="25">
        <v>8.4204385525245631E-2</v>
      </c>
      <c r="O19" s="36"/>
      <c r="P19" s="32"/>
      <c r="Q19" s="37"/>
      <c r="R19" s="37"/>
      <c r="S19" s="32"/>
      <c r="T19" s="32"/>
    </row>
    <row r="20" spans="1:20" s="11" customFormat="1" x14ac:dyDescent="0.25">
      <c r="A20" s="64"/>
      <c r="B20" t="s">
        <v>44</v>
      </c>
      <c r="C20" s="1">
        <v>49.703968805755594</v>
      </c>
      <c r="D20" s="1">
        <v>31.469162527770969</v>
      </c>
      <c r="E20" s="1">
        <v>15.503056162104158</v>
      </c>
      <c r="F20" s="1">
        <v>3.1601433290081826</v>
      </c>
      <c r="G20" s="1">
        <v>0.16366917536111103</v>
      </c>
      <c r="H20" s="1">
        <v>100.00000000000003</v>
      </c>
      <c r="I20"/>
      <c r="J20" s="8">
        <f t="shared" si="3"/>
        <v>72.391681137755953</v>
      </c>
      <c r="K20" s="8">
        <f t="shared" si="4"/>
        <v>26.698514771593985</v>
      </c>
      <c r="L20" s="8">
        <f t="shared" si="5"/>
        <v>0.90980409065007217</v>
      </c>
      <c r="M20"/>
      <c r="N20" s="25">
        <v>0.12736118427422985</v>
      </c>
      <c r="O20" s="37"/>
      <c r="P20" s="32"/>
      <c r="Q20" s="37"/>
      <c r="R20" s="37"/>
      <c r="S20" s="32"/>
      <c r="T20" s="32"/>
    </row>
    <row r="21" spans="1:20" s="11" customFormat="1" x14ac:dyDescent="0.25">
      <c r="A21" s="64"/>
      <c r="B21" t="s">
        <v>58</v>
      </c>
      <c r="C21" s="1">
        <v>52.050496913327819</v>
      </c>
      <c r="D21" s="1">
        <v>29.896130984210938</v>
      </c>
      <c r="E21" s="1">
        <v>13.851240793686959</v>
      </c>
      <c r="F21" s="1">
        <v>4.0145791761377732</v>
      </c>
      <c r="G21" s="1">
        <v>0.18755213263649584</v>
      </c>
      <c r="H21" s="1">
        <v>99.999999999999972</v>
      </c>
      <c r="I21"/>
      <c r="J21" s="8">
        <f t="shared" si="3"/>
        <v>64.91330052630174</v>
      </c>
      <c r="K21" s="8">
        <f t="shared" si="4"/>
        <v>34.040350222056581</v>
      </c>
      <c r="L21" s="8">
        <f t="shared" si="5"/>
        <v>1.0463492516416852</v>
      </c>
      <c r="M21"/>
      <c r="N21" s="46">
        <v>0.18109187975979346</v>
      </c>
      <c r="O21" s="37"/>
      <c r="P21" s="32">
        <v>1112.3732050188869</v>
      </c>
      <c r="Q21" s="37"/>
      <c r="R21" s="37">
        <v>0.25474774651430465</v>
      </c>
      <c r="S21" s="32"/>
      <c r="T21" s="32">
        <f t="shared" ref="T21:T67" si="6">((R21*10^9)/(2700*9.8))/1000</f>
        <v>9.6276548191347171</v>
      </c>
    </row>
    <row r="22" spans="1:20" s="11" customFormat="1" x14ac:dyDescent="0.25">
      <c r="A22" s="64"/>
      <c r="B22" t="s">
        <v>46</v>
      </c>
      <c r="C22" s="1">
        <v>51.067641235219781</v>
      </c>
      <c r="D22" s="1">
        <v>30.733224776802874</v>
      </c>
      <c r="E22" s="1">
        <v>14.387957994401752</v>
      </c>
      <c r="F22" s="1">
        <v>3.641540526100377</v>
      </c>
      <c r="G22" s="1">
        <v>0.16963546747522135</v>
      </c>
      <c r="H22" s="1">
        <v>100</v>
      </c>
      <c r="I22"/>
      <c r="J22" s="8">
        <f t="shared" si="3"/>
        <v>67.936576955255049</v>
      </c>
      <c r="K22" s="8">
        <f t="shared" si="4"/>
        <v>31.109900845476595</v>
      </c>
      <c r="L22" s="8">
        <f t="shared" si="5"/>
        <v>0.95352219926836312</v>
      </c>
      <c r="M22"/>
      <c r="N22" s="46">
        <v>0.15813704338898824</v>
      </c>
      <c r="O22" s="37"/>
      <c r="P22" s="32">
        <v>1115.2708024801004</v>
      </c>
      <c r="Q22" s="37"/>
      <c r="R22" s="37">
        <v>0.22095324869286231</v>
      </c>
      <c r="S22" s="32"/>
      <c r="T22" s="32">
        <f t="shared" si="6"/>
        <v>8.3504629135624437</v>
      </c>
    </row>
    <row r="23" spans="1:20" s="11" customFormat="1" x14ac:dyDescent="0.25">
      <c r="A23" s="64"/>
      <c r="B23" t="s">
        <v>47</v>
      </c>
      <c r="C23" s="1">
        <v>52.432261421967993</v>
      </c>
      <c r="D23" s="1">
        <v>29.764504270334609</v>
      </c>
      <c r="E23" s="1">
        <v>13.523626646436625</v>
      </c>
      <c r="F23" s="1">
        <v>3.9693066221747499</v>
      </c>
      <c r="G23" s="1">
        <v>0.31030103908602036</v>
      </c>
      <c r="H23" s="1">
        <v>100.00000000000001</v>
      </c>
      <c r="I23"/>
      <c r="J23" s="8">
        <f t="shared" si="3"/>
        <v>64.17007248590221</v>
      </c>
      <c r="K23" s="8">
        <f t="shared" si="4"/>
        <v>34.07712803194449</v>
      </c>
      <c r="L23" s="8">
        <f t="shared" si="5"/>
        <v>1.7527994821533035</v>
      </c>
      <c r="M23"/>
      <c r="N23" s="46">
        <v>0.18338723591613051</v>
      </c>
      <c r="O23" s="37"/>
      <c r="P23" s="32">
        <v>1112.9913140866647</v>
      </c>
      <c r="Q23" s="37"/>
      <c r="R23" s="37">
        <v>0.27423264537478503</v>
      </c>
      <c r="S23" s="32"/>
      <c r="T23" s="32">
        <f t="shared" si="6"/>
        <v>10.364045554602606</v>
      </c>
    </row>
    <row r="24" spans="1:20" s="11" customFormat="1" x14ac:dyDescent="0.25">
      <c r="A24" s="64"/>
      <c r="B24" t="s">
        <v>48</v>
      </c>
      <c r="C24" s="1">
        <v>51.934801472182926</v>
      </c>
      <c r="D24" s="1">
        <v>30.112048938051817</v>
      </c>
      <c r="E24" s="1">
        <v>13.914770256970622</v>
      </c>
      <c r="F24" s="1">
        <v>3.7594793434052738</v>
      </c>
      <c r="G24" s="1">
        <v>0.27889998938934352</v>
      </c>
      <c r="H24" s="1">
        <v>100</v>
      </c>
      <c r="I24"/>
      <c r="J24" s="8">
        <f t="shared" si="3"/>
        <v>66.1072327571042</v>
      </c>
      <c r="K24" s="8">
        <f t="shared" si="4"/>
        <v>32.315406294632083</v>
      </c>
      <c r="L24" s="8">
        <f t="shared" si="5"/>
        <v>1.5773609482637192</v>
      </c>
      <c r="M24"/>
      <c r="N24" s="46">
        <v>0.16881043585005945</v>
      </c>
      <c r="O24" s="37"/>
      <c r="P24" s="32">
        <v>1114.6549902154647</v>
      </c>
      <c r="Q24" s="37"/>
      <c r="R24" s="37">
        <v>0.24961255940784355</v>
      </c>
      <c r="S24" s="32"/>
      <c r="T24" s="32">
        <f t="shared" si="6"/>
        <v>9.4335812323448049</v>
      </c>
    </row>
    <row r="25" spans="1:20" s="11" customFormat="1" x14ac:dyDescent="0.25">
      <c r="A25" s="64"/>
      <c r="B25" t="s">
        <v>49</v>
      </c>
      <c r="C25" s="1">
        <v>52.700831424602754</v>
      </c>
      <c r="D25" s="1">
        <v>29.687687294746667</v>
      </c>
      <c r="E25" s="1">
        <v>13.324571227022265</v>
      </c>
      <c r="F25" s="1">
        <v>3.9613137377988208</v>
      </c>
      <c r="G25" s="1">
        <v>0.32559631582949894</v>
      </c>
      <c r="H25" s="1">
        <v>100.00000000000003</v>
      </c>
      <c r="I25"/>
      <c r="J25" s="8">
        <f t="shared" si="3"/>
        <v>63.816969186452646</v>
      </c>
      <c r="K25" s="8">
        <f t="shared" si="4"/>
        <v>34.326628661911556</v>
      </c>
      <c r="L25" s="8">
        <f t="shared" si="5"/>
        <v>1.8564021516358133</v>
      </c>
      <c r="M25"/>
      <c r="N25" s="46">
        <v>0.18575205445206963</v>
      </c>
      <c r="O25" s="37"/>
      <c r="P25" s="32">
        <v>1112.8197032730586</v>
      </c>
      <c r="Q25" s="37"/>
      <c r="R25" s="37">
        <v>0.28002187463163325</v>
      </c>
      <c r="S25" s="32"/>
      <c r="T25" s="32">
        <f t="shared" si="6"/>
        <v>10.582837287665654</v>
      </c>
    </row>
    <row r="26" spans="1:20" s="11" customFormat="1" x14ac:dyDescent="0.25">
      <c r="A26" s="64"/>
      <c r="B26" t="s">
        <v>51</v>
      </c>
      <c r="C26" s="1">
        <v>51.844296022029681</v>
      </c>
      <c r="D26" s="1">
        <v>30.086448427232916</v>
      </c>
      <c r="E26" s="1">
        <v>14.048971505246788</v>
      </c>
      <c r="F26" s="1">
        <v>3.7923734104948665</v>
      </c>
      <c r="G26" s="1">
        <v>0.22791063499575587</v>
      </c>
      <c r="H26" s="1">
        <v>100.00000000000001</v>
      </c>
      <c r="I26"/>
      <c r="J26" s="8">
        <f t="shared" si="3"/>
        <v>66.325665159695049</v>
      </c>
      <c r="K26" s="8">
        <f t="shared" si="4"/>
        <v>32.393446352003693</v>
      </c>
      <c r="L26" s="8">
        <f t="shared" si="5"/>
        <v>1.2808884883012723</v>
      </c>
      <c r="M26"/>
      <c r="N26" s="46">
        <v>0.16866081312502845</v>
      </c>
      <c r="O26" s="37"/>
      <c r="P26" s="32">
        <v>1114.3070027375015</v>
      </c>
      <c r="Q26" s="37"/>
      <c r="R26" s="37">
        <v>0.24266921758694338</v>
      </c>
      <c r="S26" s="32"/>
      <c r="T26" s="32">
        <f t="shared" si="6"/>
        <v>9.1711722444045094</v>
      </c>
    </row>
    <row r="27" spans="1:20" s="11" customFormat="1" x14ac:dyDescent="0.25">
      <c r="A27" s="64"/>
      <c r="B27" t="s">
        <v>52</v>
      </c>
      <c r="C27" s="1">
        <v>53.531500164791289</v>
      </c>
      <c r="D27" s="1">
        <v>28.874451800435011</v>
      </c>
      <c r="E27" s="1">
        <v>12.449133343798497</v>
      </c>
      <c r="F27" s="1">
        <v>4.7054891270531547</v>
      </c>
      <c r="G27" s="1">
        <v>0.43942556392205162</v>
      </c>
      <c r="H27" s="1">
        <v>100</v>
      </c>
      <c r="I27"/>
      <c r="J27" s="8">
        <f t="shared" si="3"/>
        <v>57.941063637019276</v>
      </c>
      <c r="K27" s="8">
        <f t="shared" si="4"/>
        <v>39.624253985097766</v>
      </c>
      <c r="L27" s="8">
        <f t="shared" si="5"/>
        <v>2.4346823778829481</v>
      </c>
      <c r="M27"/>
      <c r="N27" s="46">
        <v>0.23616377593109958</v>
      </c>
      <c r="O27" s="37"/>
      <c r="P27" s="32">
        <v>1107.0977365211802</v>
      </c>
      <c r="Q27" s="37"/>
      <c r="R27" s="37">
        <v>0.36802423312884686</v>
      </c>
      <c r="S27" s="32"/>
      <c r="T27" s="32">
        <f t="shared" si="6"/>
        <v>13.908701176449238</v>
      </c>
    </row>
    <row r="28" spans="1:20" s="11" customFormat="1" x14ac:dyDescent="0.25">
      <c r="A28" s="64"/>
      <c r="B28" t="s">
        <v>53</v>
      </c>
      <c r="C28" s="1">
        <v>51.563044595070863</v>
      </c>
      <c r="D28" s="1">
        <v>30.341436696716737</v>
      </c>
      <c r="E28" s="1">
        <v>14.010711762448304</v>
      </c>
      <c r="F28" s="1">
        <v>3.7885200271290551</v>
      </c>
      <c r="G28" s="1">
        <v>0.29628691863503487</v>
      </c>
      <c r="H28" s="1">
        <v>99.999999999999986</v>
      </c>
      <c r="I28"/>
      <c r="J28" s="8">
        <f t="shared" si="3"/>
        <v>66.032293567954312</v>
      </c>
      <c r="K28" s="8">
        <f t="shared" si="4"/>
        <v>32.305372346199682</v>
      </c>
      <c r="L28" s="8">
        <f t="shared" si="5"/>
        <v>1.6623340858460098</v>
      </c>
      <c r="M28"/>
      <c r="N28" s="46">
        <v>0.16894954140958962</v>
      </c>
      <c r="O28" s="37"/>
      <c r="P28" s="32">
        <v>1114.7425139029665</v>
      </c>
      <c r="Q28" s="37"/>
      <c r="R28" s="37">
        <v>0.25174020419756432</v>
      </c>
      <c r="S28" s="32"/>
      <c r="T28" s="32">
        <f t="shared" si="6"/>
        <v>9.5139910883433227</v>
      </c>
    </row>
    <row r="29" spans="1:20" s="11" customFormat="1" x14ac:dyDescent="0.25">
      <c r="A29" s="64"/>
      <c r="B29" t="s">
        <v>54</v>
      </c>
      <c r="C29" s="1">
        <v>52.121945102832598</v>
      </c>
      <c r="D29" s="1">
        <v>30.035278987732724</v>
      </c>
      <c r="E29" s="1">
        <v>13.837530901133601</v>
      </c>
      <c r="F29" s="1">
        <v>3.7318884652347379</v>
      </c>
      <c r="G29" s="1">
        <v>0.27335654306632873</v>
      </c>
      <c r="H29" s="1">
        <v>100.00000000000001</v>
      </c>
      <c r="I29"/>
      <c r="J29" s="8">
        <f t="shared" si="3"/>
        <v>66.160709618035554</v>
      </c>
      <c r="K29" s="8">
        <f t="shared" si="4"/>
        <v>32.283393990554885</v>
      </c>
      <c r="L29" s="8">
        <f t="shared" si="5"/>
        <v>1.5558963914095651</v>
      </c>
      <c r="M29"/>
      <c r="N29" s="46">
        <v>0.16850689660815152</v>
      </c>
      <c r="O29" s="37"/>
      <c r="P29" s="32">
        <v>1114.6673992882661</v>
      </c>
      <c r="Q29" s="37"/>
      <c r="R29" s="37">
        <v>0.24870254261555685</v>
      </c>
      <c r="S29" s="32"/>
      <c r="T29" s="32">
        <f t="shared" si="6"/>
        <v>9.3991890633241439</v>
      </c>
    </row>
    <row r="30" spans="1:20" s="11" customFormat="1" x14ac:dyDescent="0.25">
      <c r="A30" s="64"/>
      <c r="B30" t="s">
        <v>55</v>
      </c>
      <c r="C30" s="1">
        <v>53.527504653496877</v>
      </c>
      <c r="D30" s="1">
        <v>29.06999093932836</v>
      </c>
      <c r="E30" s="1">
        <v>12.628947327123308</v>
      </c>
      <c r="F30" s="1">
        <v>4.4073738660032031</v>
      </c>
      <c r="G30" s="1">
        <v>0.36618321404825688</v>
      </c>
      <c r="H30" s="1">
        <v>99.999999999999986</v>
      </c>
      <c r="I30"/>
      <c r="J30" s="8">
        <f t="shared" si="3"/>
        <v>60.026079528896759</v>
      </c>
      <c r="K30" s="8">
        <f t="shared" si="4"/>
        <v>37.901962657736981</v>
      </c>
      <c r="L30" s="8">
        <f t="shared" si="5"/>
        <v>2.0719578133662582</v>
      </c>
      <c r="M30"/>
      <c r="N30" s="46">
        <v>0.21805214775126708</v>
      </c>
      <c r="O30" s="37"/>
      <c r="P30" s="32">
        <v>1108.8972368571394</v>
      </c>
      <c r="Q30" s="37"/>
      <c r="R30" s="37">
        <v>0.33240042066107661</v>
      </c>
      <c r="S30" s="32"/>
      <c r="T30" s="32">
        <f t="shared" si="6"/>
        <v>12.56237417464386</v>
      </c>
    </row>
    <row r="31" spans="1:20" s="11" customFormat="1" x14ac:dyDescent="0.25">
      <c r="A31" s="64"/>
      <c r="B31" t="s">
        <v>56</v>
      </c>
      <c r="C31" s="1">
        <v>51.331251977547751</v>
      </c>
      <c r="D31" s="1">
        <v>30.40427289103415</v>
      </c>
      <c r="E31" s="1">
        <v>14.470300262946921</v>
      </c>
      <c r="F31" s="1">
        <v>3.6171178586255865</v>
      </c>
      <c r="G31" s="1">
        <v>0.17705700984557921</v>
      </c>
      <c r="H31" s="1">
        <v>100</v>
      </c>
      <c r="I31"/>
      <c r="J31" s="8">
        <f t="shared" si="3"/>
        <v>68.174117832268593</v>
      </c>
      <c r="K31" s="8">
        <f t="shared" si="4"/>
        <v>30.832846704040463</v>
      </c>
      <c r="L31" s="8">
        <f t="shared" si="5"/>
        <v>0.99303546369095463</v>
      </c>
      <c r="M31"/>
      <c r="N31" s="46">
        <v>0.15618263489829359</v>
      </c>
      <c r="O31" s="37"/>
      <c r="P31" s="32">
        <v>1115.5681549642859</v>
      </c>
      <c r="Q31" s="37"/>
      <c r="R31" s="37">
        <v>0.21923481561474462</v>
      </c>
      <c r="S31" s="32"/>
      <c r="T31" s="32">
        <f t="shared" si="6"/>
        <v>8.2855183527870206</v>
      </c>
    </row>
    <row r="32" spans="1:20" s="11" customFormat="1" x14ac:dyDescent="0.25">
      <c r="A32" s="64"/>
      <c r="B32" t="s">
        <v>57</v>
      </c>
      <c r="C32" s="1">
        <v>53.149773203149522</v>
      </c>
      <c r="D32" s="1">
        <v>29.466581191828627</v>
      </c>
      <c r="E32" s="1">
        <v>13.134633897230154</v>
      </c>
      <c r="F32" s="1">
        <v>3.9906189739498426</v>
      </c>
      <c r="G32" s="1">
        <v>0.25839273384183997</v>
      </c>
      <c r="H32" s="1">
        <v>99.999999999999986</v>
      </c>
      <c r="I32"/>
      <c r="J32" s="8">
        <f t="shared" si="3"/>
        <v>63.567690881262081</v>
      </c>
      <c r="K32" s="8">
        <f t="shared" si="4"/>
        <v>34.943604932877385</v>
      </c>
      <c r="L32" s="8">
        <f t="shared" si="5"/>
        <v>1.4887041858605323</v>
      </c>
      <c r="M32"/>
      <c r="N32" s="46">
        <v>0.18983221685108895</v>
      </c>
      <c r="O32" s="37"/>
      <c r="P32" s="32">
        <v>1111.7955503308499</v>
      </c>
      <c r="Q32" s="37"/>
      <c r="R32" s="37">
        <v>0.27740603383436024</v>
      </c>
      <c r="S32" s="32"/>
      <c r="T32" s="32">
        <f t="shared" si="6"/>
        <v>10.483977091245661</v>
      </c>
    </row>
    <row r="33" spans="1:20" s="11" customFormat="1" x14ac:dyDescent="0.25">
      <c r="A33"/>
      <c r="B33"/>
      <c r="C33" s="1"/>
      <c r="D33" s="1"/>
      <c r="E33" s="1"/>
      <c r="F33" s="1"/>
      <c r="G33" s="1"/>
      <c r="H33" s="1"/>
      <c r="I33"/>
      <c r="J33" s="8"/>
      <c r="K33" s="8"/>
      <c r="L33" s="8"/>
      <c r="M33"/>
      <c r="N33" s="45"/>
      <c r="O33" s="37"/>
      <c r="P33" s="32"/>
      <c r="Q33" s="37"/>
      <c r="R33" s="37"/>
      <c r="S33" s="32"/>
      <c r="T33" s="32"/>
    </row>
    <row r="34" spans="1:20" s="11" customFormat="1" x14ac:dyDescent="0.25">
      <c r="A34" s="64" t="s">
        <v>59</v>
      </c>
      <c r="B34" t="s">
        <v>70</v>
      </c>
      <c r="C34" s="1">
        <v>48.295284601077419</v>
      </c>
      <c r="D34" s="1">
        <v>32.739733596669531</v>
      </c>
      <c r="E34" s="1">
        <v>16.597899674562036</v>
      </c>
      <c r="F34" s="1">
        <v>2.2451558628653481</v>
      </c>
      <c r="G34" s="1">
        <v>0.12192626482566495</v>
      </c>
      <c r="H34" s="1">
        <v>100</v>
      </c>
      <c r="I34"/>
      <c r="J34" s="8">
        <f t="shared" si="3"/>
        <v>79.777681628353321</v>
      </c>
      <c r="K34" s="8">
        <f t="shared" si="4"/>
        <v>19.5246722332089</v>
      </c>
      <c r="L34" s="8">
        <f t="shared" si="5"/>
        <v>0.69764613843778511</v>
      </c>
      <c r="M34"/>
      <c r="N34" s="25">
        <v>8.4516399866904346E-2</v>
      </c>
      <c r="O34" s="36"/>
      <c r="P34" s="32"/>
      <c r="Q34" s="37"/>
      <c r="R34" s="37"/>
      <c r="S34" s="32"/>
      <c r="T34" s="32"/>
    </row>
    <row r="35" spans="1:20" s="11" customFormat="1" x14ac:dyDescent="0.25">
      <c r="A35" s="64"/>
      <c r="B35" t="s">
        <v>71</v>
      </c>
      <c r="C35" s="1">
        <v>48.236314004872249</v>
      </c>
      <c r="D35" s="1">
        <v>32.937734921189389</v>
      </c>
      <c r="E35" s="1">
        <v>16.515245385087155</v>
      </c>
      <c r="F35" s="1">
        <v>2.1994896873852792</v>
      </c>
      <c r="G35" s="1">
        <v>0.11121600146593102</v>
      </c>
      <c r="H35" s="1">
        <v>100.00000000000001</v>
      </c>
      <c r="I35"/>
      <c r="J35" s="8">
        <f t="shared" si="3"/>
        <v>80.065516395883591</v>
      </c>
      <c r="K35" s="8">
        <f t="shared" si="4"/>
        <v>19.292627901552375</v>
      </c>
      <c r="L35" s="8">
        <f t="shared" si="5"/>
        <v>0.64185570256403501</v>
      </c>
      <c r="M35"/>
      <c r="N35" s="25">
        <v>8.3211725484790083E-2</v>
      </c>
      <c r="O35" s="36"/>
      <c r="P35" s="32"/>
      <c r="Q35" s="37"/>
      <c r="R35" s="37"/>
      <c r="S35" s="32"/>
      <c r="T35" s="32"/>
    </row>
    <row r="36" spans="1:20" s="11" customFormat="1" x14ac:dyDescent="0.25">
      <c r="A36" s="64"/>
      <c r="B36" t="s">
        <v>72</v>
      </c>
      <c r="C36" s="1">
        <v>50.043557639623693</v>
      </c>
      <c r="D36" s="1">
        <v>31.463347202085245</v>
      </c>
      <c r="E36" s="1">
        <v>15.177328581071116</v>
      </c>
      <c r="F36" s="1">
        <v>3.1286456681599466</v>
      </c>
      <c r="G36" s="1">
        <v>0.18712090905999409</v>
      </c>
      <c r="H36" s="1">
        <v>100</v>
      </c>
      <c r="I36"/>
      <c r="J36" s="8">
        <f t="shared" si="3"/>
        <v>72.064611206777883</v>
      </c>
      <c r="K36" s="8">
        <f t="shared" si="4"/>
        <v>26.877698109386515</v>
      </c>
      <c r="L36" s="8">
        <f t="shared" si="5"/>
        <v>1.0576906838356002</v>
      </c>
      <c r="M36"/>
      <c r="N36" s="36">
        <v>0.1287978674451884</v>
      </c>
      <c r="O36" s="37"/>
      <c r="P36" s="32"/>
      <c r="Q36" s="37"/>
      <c r="R36" s="37"/>
      <c r="S36" s="32"/>
      <c r="T36" s="32"/>
    </row>
    <row r="37" spans="1:20" s="11" customFormat="1" x14ac:dyDescent="0.25">
      <c r="A37" s="64"/>
      <c r="B37" t="s">
        <v>73</v>
      </c>
      <c r="C37" s="1">
        <v>50.034189890605589</v>
      </c>
      <c r="D37" s="1">
        <v>31.623739698970532</v>
      </c>
      <c r="E37" s="1">
        <v>15.222998137053658</v>
      </c>
      <c r="F37" s="1">
        <v>2.9460487619378251</v>
      </c>
      <c r="G37" s="1">
        <v>0.1730235114323993</v>
      </c>
      <c r="H37" s="1">
        <v>99.999999999999986</v>
      </c>
      <c r="I37"/>
      <c r="J37" s="8">
        <f t="shared" si="3"/>
        <v>73.33119336543929</v>
      </c>
      <c r="K37" s="8">
        <f t="shared" si="4"/>
        <v>25.676597253343271</v>
      </c>
      <c r="L37" s="8">
        <f t="shared" si="5"/>
        <v>0.99220938121744717</v>
      </c>
      <c r="M37"/>
      <c r="N37" s="36">
        <v>0.12091700040875776</v>
      </c>
      <c r="O37" s="37"/>
      <c r="P37" s="32"/>
      <c r="Q37" s="37"/>
      <c r="R37" s="37"/>
      <c r="S37" s="32"/>
      <c r="T37" s="32"/>
    </row>
    <row r="38" spans="1:20" s="11" customFormat="1" x14ac:dyDescent="0.25">
      <c r="A38" s="64"/>
      <c r="B38" t="s">
        <v>74</v>
      </c>
      <c r="C38" s="1">
        <v>49.418496449094135</v>
      </c>
      <c r="D38" s="1">
        <v>31.97960026122734</v>
      </c>
      <c r="E38" s="1">
        <v>15.697974969435101</v>
      </c>
      <c r="F38" s="1">
        <v>2.7573197358849066</v>
      </c>
      <c r="G38" s="1">
        <v>0.14660858435852395</v>
      </c>
      <c r="H38" s="1">
        <v>100</v>
      </c>
      <c r="I38"/>
      <c r="J38" s="8">
        <f t="shared" si="3"/>
        <v>75.249248170291949</v>
      </c>
      <c r="K38" s="8">
        <f t="shared" si="4"/>
        <v>23.914133101816823</v>
      </c>
      <c r="L38" s="8">
        <f t="shared" si="5"/>
        <v>0.83661872789122982</v>
      </c>
      <c r="M38"/>
      <c r="N38" s="36">
        <v>0.1097466129074503</v>
      </c>
      <c r="O38" s="36"/>
      <c r="P38" s="32"/>
      <c r="Q38" s="37"/>
      <c r="R38" s="37"/>
      <c r="S38" s="32"/>
      <c r="T38" s="32"/>
    </row>
    <row r="39" spans="1:20" s="11" customFormat="1" x14ac:dyDescent="0.25">
      <c r="A39" s="64"/>
      <c r="B39" t="s">
        <v>75</v>
      </c>
      <c r="C39" s="1">
        <v>51.820952058333603</v>
      </c>
      <c r="D39" s="1">
        <v>30.118507263535008</v>
      </c>
      <c r="E39" s="1">
        <v>14.480844330892753</v>
      </c>
      <c r="F39" s="1">
        <v>3.2595606853239301</v>
      </c>
      <c r="G39" s="1">
        <v>0.32013566191469506</v>
      </c>
      <c r="H39" s="1">
        <v>100.00000000000001</v>
      </c>
      <c r="I39"/>
      <c r="J39" s="8">
        <f t="shared" si="3"/>
        <v>69.755433861740741</v>
      </c>
      <c r="K39" s="8">
        <f t="shared" si="4"/>
        <v>28.408755577129398</v>
      </c>
      <c r="L39" s="8">
        <f t="shared" si="5"/>
        <v>1.8358105611298718</v>
      </c>
      <c r="M39"/>
      <c r="N39" s="36">
        <v>0.14064128136716325</v>
      </c>
      <c r="O39" s="37"/>
      <c r="P39" s="32"/>
      <c r="Q39" s="37"/>
      <c r="R39" s="37"/>
      <c r="S39" s="32"/>
      <c r="T39" s="32"/>
    </row>
    <row r="40" spans="1:20" s="11" customFormat="1" x14ac:dyDescent="0.25">
      <c r="A40" s="64"/>
      <c r="B40" t="s">
        <v>47</v>
      </c>
      <c r="C40" s="1">
        <v>47.910756282006886</v>
      </c>
      <c r="D40" s="1">
        <v>33.010524572775637</v>
      </c>
      <c r="E40" s="1">
        <v>16.821722895159006</v>
      </c>
      <c r="F40" s="1">
        <v>2.1465140580446995</v>
      </c>
      <c r="G40" s="1">
        <v>0.11048219201376801</v>
      </c>
      <c r="H40" s="1">
        <v>100</v>
      </c>
      <c r="I40"/>
      <c r="J40" s="8">
        <f t="shared" si="3"/>
        <v>80.730373251955584</v>
      </c>
      <c r="K40" s="8">
        <f t="shared" si="4"/>
        <v>18.638424674219603</v>
      </c>
      <c r="L40" s="8">
        <f t="shared" si="5"/>
        <v>0.63120207382480253</v>
      </c>
      <c r="M40"/>
      <c r="N40" s="25">
        <v>7.9728003894234817E-2</v>
      </c>
      <c r="O40" s="36"/>
      <c r="P40" s="32"/>
      <c r="Q40" s="37"/>
      <c r="R40" s="37"/>
      <c r="S40" s="32"/>
      <c r="T40" s="32"/>
    </row>
    <row r="41" spans="1:20" s="11" customFormat="1" x14ac:dyDescent="0.25">
      <c r="A41" s="64"/>
      <c r="B41" t="s">
        <v>21</v>
      </c>
      <c r="C41" s="1">
        <v>50.25621925931312</v>
      </c>
      <c r="D41" s="1">
        <v>31.368507469682523</v>
      </c>
      <c r="E41" s="1">
        <v>15.257318970544345</v>
      </c>
      <c r="F41" s="1">
        <v>2.9610696130159089</v>
      </c>
      <c r="G41" s="1">
        <v>0.15688468744409079</v>
      </c>
      <c r="H41" s="1">
        <v>99.999999999999986</v>
      </c>
      <c r="I41"/>
      <c r="J41" s="8">
        <f t="shared" si="3"/>
        <v>73.347116840431866</v>
      </c>
      <c r="K41" s="8">
        <f t="shared" si="4"/>
        <v>25.75505126923856</v>
      </c>
      <c r="L41" s="8">
        <f t="shared" si="5"/>
        <v>0.89783189032957222</v>
      </c>
      <c r="M41"/>
      <c r="N41" s="36">
        <v>0.12126012742317814</v>
      </c>
      <c r="O41" s="37"/>
      <c r="P41" s="32"/>
      <c r="Q41" s="37"/>
      <c r="R41" s="37"/>
      <c r="S41" s="32"/>
      <c r="T41" s="32"/>
    </row>
    <row r="42" spans="1:20" s="11" customFormat="1" x14ac:dyDescent="0.25">
      <c r="A42" s="64"/>
      <c r="B42" t="s">
        <v>76</v>
      </c>
      <c r="C42" s="1">
        <v>48.230568281780826</v>
      </c>
      <c r="D42" s="1">
        <v>32.645835984031066</v>
      </c>
      <c r="E42" s="1">
        <v>16.839810395096027</v>
      </c>
      <c r="F42" s="1">
        <v>2.1933108966298636</v>
      </c>
      <c r="G42" s="1">
        <v>9.0474442462211493E-2</v>
      </c>
      <c r="H42" s="1">
        <v>100</v>
      </c>
      <c r="I42"/>
      <c r="J42" s="8">
        <f t="shared" si="3"/>
        <v>80.512166100755763</v>
      </c>
      <c r="K42" s="8">
        <f t="shared" si="4"/>
        <v>18.972890046283712</v>
      </c>
      <c r="L42" s="8">
        <f t="shared" si="5"/>
        <v>0.51494385296052614</v>
      </c>
      <c r="M42"/>
      <c r="N42" s="25">
        <v>8.1378677428373486E-2</v>
      </c>
      <c r="O42" s="36"/>
      <c r="P42" s="32"/>
      <c r="Q42" s="37"/>
      <c r="R42" s="37"/>
      <c r="S42" s="32"/>
      <c r="T42" s="32"/>
    </row>
    <row r="43" spans="1:20" s="11" customFormat="1" x14ac:dyDescent="0.25">
      <c r="A43" s="64"/>
      <c r="B43" t="s">
        <v>22</v>
      </c>
      <c r="C43" s="1">
        <v>49.577629389651449</v>
      </c>
      <c r="D43" s="1">
        <v>31.678052856452236</v>
      </c>
      <c r="E43" s="1">
        <v>15.492482169629486</v>
      </c>
      <c r="F43" s="1">
        <v>3.086711872491128</v>
      </c>
      <c r="G43" s="1">
        <v>0.16512371177570553</v>
      </c>
      <c r="H43" s="1">
        <v>99.999999999999986</v>
      </c>
      <c r="I43"/>
      <c r="J43" s="8">
        <f t="shared" si="3"/>
        <v>72.824166216218117</v>
      </c>
      <c r="K43" s="8">
        <f t="shared" si="4"/>
        <v>26.251830302640911</v>
      </c>
      <c r="L43" s="8">
        <f t="shared" si="5"/>
        <v>0.92400348114098463</v>
      </c>
      <c r="M43"/>
      <c r="N43" s="36">
        <v>0.1244866316112916</v>
      </c>
      <c r="O43" s="37"/>
      <c r="P43" s="32"/>
      <c r="Q43" s="37"/>
      <c r="R43" s="37"/>
      <c r="S43" s="32"/>
      <c r="T43" s="32"/>
    </row>
    <row r="44" spans="1:20" s="11" customFormat="1" x14ac:dyDescent="0.25">
      <c r="A44" s="64"/>
      <c r="B44" t="s">
        <v>24</v>
      </c>
      <c r="C44" s="1">
        <v>50.780631089861231</v>
      </c>
      <c r="D44" s="1">
        <v>30.997177910015616</v>
      </c>
      <c r="E44" s="1">
        <v>14.587268891501484</v>
      </c>
      <c r="F44" s="1">
        <v>3.414806651726578</v>
      </c>
      <c r="G44" s="1">
        <v>0.22011545689508871</v>
      </c>
      <c r="H44" s="1">
        <v>99.999999999999986</v>
      </c>
      <c r="I44"/>
      <c r="J44" s="8">
        <f t="shared" si="3"/>
        <v>69.371709377754826</v>
      </c>
      <c r="K44" s="8">
        <f t="shared" si="4"/>
        <v>29.382145571303443</v>
      </c>
      <c r="L44" s="8">
        <f t="shared" si="5"/>
        <v>1.2461450509417269</v>
      </c>
      <c r="M44"/>
      <c r="N44" s="36">
        <v>0.14626477879034902</v>
      </c>
      <c r="O44" s="37"/>
      <c r="P44" s="32"/>
      <c r="Q44" s="37"/>
      <c r="R44" s="37"/>
      <c r="S44" s="32"/>
      <c r="T44" s="32"/>
    </row>
    <row r="45" spans="1:20" s="11" customFormat="1" x14ac:dyDescent="0.25">
      <c r="A45" s="64"/>
      <c r="B45" t="s">
        <v>34</v>
      </c>
      <c r="C45" s="1">
        <v>48.587258032477962</v>
      </c>
      <c r="D45" s="1">
        <v>32.407251420568109</v>
      </c>
      <c r="E45" s="1">
        <v>16.28382795302424</v>
      </c>
      <c r="F45" s="1">
        <v>2.5947530706958744</v>
      </c>
      <c r="G45" s="1">
        <v>0.12690952323381441</v>
      </c>
      <c r="H45" s="1">
        <v>100.00000000000003</v>
      </c>
      <c r="I45"/>
      <c r="J45" s="8">
        <f t="shared" si="3"/>
        <v>77.06651447288769</v>
      </c>
      <c r="K45" s="8">
        <f t="shared" si="4"/>
        <v>22.218473950011621</v>
      </c>
      <c r="L45" s="8">
        <f t="shared" si="5"/>
        <v>0.71501157710068319</v>
      </c>
      <c r="M45"/>
      <c r="N45" s="25">
        <v>9.9560520369629771E-2</v>
      </c>
      <c r="O45" s="36"/>
      <c r="P45" s="32"/>
      <c r="Q45" s="37"/>
      <c r="R45" s="37"/>
      <c r="S45" s="32"/>
      <c r="T45" s="32"/>
    </row>
    <row r="46" spans="1:20" s="11" customFormat="1" x14ac:dyDescent="0.25">
      <c r="A46" s="64"/>
      <c r="B46" t="s">
        <v>77</v>
      </c>
      <c r="C46" s="1">
        <v>49.918917391021715</v>
      </c>
      <c r="D46" s="1">
        <v>31.585315247144841</v>
      </c>
      <c r="E46" s="1">
        <v>15.362988488054805</v>
      </c>
      <c r="F46" s="1">
        <v>2.9726403009504874</v>
      </c>
      <c r="G46" s="1">
        <v>0.16013857282814956</v>
      </c>
      <c r="H46" s="1">
        <v>100</v>
      </c>
      <c r="I46"/>
      <c r="J46" s="8">
        <f t="shared" si="3"/>
        <v>73.394736596938799</v>
      </c>
      <c r="K46" s="8">
        <f t="shared" si="4"/>
        <v>25.694522559199335</v>
      </c>
      <c r="L46" s="8">
        <f t="shared" si="5"/>
        <v>0.91074084386187781</v>
      </c>
      <c r="M46"/>
      <c r="N46" s="36">
        <v>0.12089665495501228</v>
      </c>
      <c r="O46" s="37"/>
      <c r="P46" s="32"/>
      <c r="Q46" s="37"/>
      <c r="R46" s="37"/>
      <c r="S46" s="32"/>
      <c r="T46" s="32"/>
    </row>
    <row r="47" spans="1:20" s="11" customFormat="1" x14ac:dyDescent="0.25">
      <c r="A47" s="64"/>
      <c r="B47" t="s">
        <v>78</v>
      </c>
      <c r="C47" s="1">
        <v>49.002853488978161</v>
      </c>
      <c r="D47" s="1">
        <v>32.172247371563977</v>
      </c>
      <c r="E47" s="1">
        <v>16.0676646008333</v>
      </c>
      <c r="F47" s="1">
        <v>2.6281963562826944</v>
      </c>
      <c r="G47" s="1">
        <v>0.12903818234185985</v>
      </c>
      <c r="H47" s="1">
        <v>100.00000000000001</v>
      </c>
      <c r="I47"/>
      <c r="J47" s="8">
        <f t="shared" si="3"/>
        <v>76.598567668833724</v>
      </c>
      <c r="K47" s="8">
        <f t="shared" si="4"/>
        <v>22.669120961428266</v>
      </c>
      <c r="L47" s="8">
        <f t="shared" si="5"/>
        <v>0.73231136973800859</v>
      </c>
      <c r="M47"/>
      <c r="N47" s="36">
        <v>0.10220041979704278</v>
      </c>
      <c r="O47" s="36"/>
      <c r="P47" s="32"/>
      <c r="Q47" s="37"/>
      <c r="R47" s="37"/>
      <c r="S47" s="32"/>
      <c r="T47" s="32"/>
    </row>
    <row r="48" spans="1:20" s="11" customFormat="1" x14ac:dyDescent="0.25">
      <c r="A48" s="64"/>
      <c r="B48" t="s">
        <v>79</v>
      </c>
      <c r="C48" s="1">
        <v>50.161402233648317</v>
      </c>
      <c r="D48" s="1">
        <v>31.176382286704879</v>
      </c>
      <c r="E48" s="1">
        <v>15.052639766257201</v>
      </c>
      <c r="F48" s="1">
        <v>3.4270927049119413</v>
      </c>
      <c r="G48" s="1">
        <v>0.18248300847763477</v>
      </c>
      <c r="H48" s="1">
        <v>99.999999999999972</v>
      </c>
      <c r="I48"/>
      <c r="J48" s="8">
        <f t="shared" si="3"/>
        <v>70.108499949840748</v>
      </c>
      <c r="K48" s="8">
        <f t="shared" si="4"/>
        <v>28.879710737271036</v>
      </c>
      <c r="L48" s="8">
        <f t="shared" si="5"/>
        <v>1.0117893128881981</v>
      </c>
      <c r="M48"/>
      <c r="N48" s="36">
        <v>0.14225279642935187</v>
      </c>
      <c r="O48" s="37"/>
      <c r="P48" s="32"/>
      <c r="Q48" s="37"/>
      <c r="R48" s="37"/>
      <c r="S48" s="32"/>
      <c r="T48" s="32"/>
    </row>
    <row r="49" spans="1:20" s="11" customFormat="1" x14ac:dyDescent="0.25">
      <c r="A49" s="64"/>
      <c r="B49" t="s">
        <v>80</v>
      </c>
      <c r="C49" s="1">
        <v>50.799755590228429</v>
      </c>
      <c r="D49" s="1">
        <v>31.115532030155759</v>
      </c>
      <c r="E49" s="1">
        <v>14.971019354825318</v>
      </c>
      <c r="F49" s="1">
        <v>2.8624873094984999</v>
      </c>
      <c r="G49" s="1">
        <v>0.25120571529200175</v>
      </c>
      <c r="H49" s="1">
        <v>100.00000000000001</v>
      </c>
      <c r="I49"/>
      <c r="J49" s="8">
        <f t="shared" si="3"/>
        <v>73.210978332323762</v>
      </c>
      <c r="K49" s="8">
        <f t="shared" si="4"/>
        <v>25.326628990832855</v>
      </c>
      <c r="L49" s="8">
        <f t="shared" si="5"/>
        <v>1.4623926768433917</v>
      </c>
      <c r="M49"/>
      <c r="N49" s="36">
        <v>0.11946476320295754</v>
      </c>
      <c r="O49" s="37"/>
      <c r="P49" s="32"/>
      <c r="Q49" s="37"/>
      <c r="R49" s="37"/>
      <c r="S49" s="32"/>
      <c r="T49" s="32"/>
    </row>
    <row r="50" spans="1:20" s="11" customFormat="1" x14ac:dyDescent="0.25">
      <c r="A50" s="64"/>
      <c r="B50" t="s">
        <v>39</v>
      </c>
      <c r="C50" s="1">
        <v>48.717519446294496</v>
      </c>
      <c r="D50" s="1">
        <v>32.184773796927189</v>
      </c>
      <c r="E50" s="1">
        <v>16.160880343492892</v>
      </c>
      <c r="F50" s="1">
        <v>2.7413506125452494</v>
      </c>
      <c r="G50" s="1">
        <v>0.19547580074017631</v>
      </c>
      <c r="H50" s="1">
        <v>100</v>
      </c>
      <c r="I50"/>
      <c r="J50" s="8">
        <f t="shared" si="3"/>
        <v>75.682614627596635</v>
      </c>
      <c r="K50" s="8">
        <f t="shared" si="4"/>
        <v>23.227618096811991</v>
      </c>
      <c r="L50" s="8">
        <f t="shared" si="5"/>
        <v>1.0897672755913725</v>
      </c>
      <c r="M50"/>
      <c r="N50" s="36">
        <v>0.10598568183966722</v>
      </c>
      <c r="O50" s="36"/>
      <c r="P50" s="32"/>
      <c r="Q50" s="37"/>
      <c r="R50" s="37"/>
      <c r="S50" s="32"/>
      <c r="T50" s="32"/>
    </row>
    <row r="51" spans="1:20" s="11" customFormat="1" x14ac:dyDescent="0.25">
      <c r="A51" s="64"/>
      <c r="B51" t="s">
        <v>81</v>
      </c>
      <c r="C51" s="1">
        <v>48.698423098534306</v>
      </c>
      <c r="D51" s="1">
        <v>32.205363622174602</v>
      </c>
      <c r="E51" s="1">
        <v>16.344241754297311</v>
      </c>
      <c r="F51" s="1">
        <v>2.5921220363496045</v>
      </c>
      <c r="G51" s="1">
        <v>0.15984948864417847</v>
      </c>
      <c r="H51" s="1">
        <v>100</v>
      </c>
      <c r="I51"/>
      <c r="J51" s="8">
        <f t="shared" si="3"/>
        <v>77.00669342646836</v>
      </c>
      <c r="K51" s="8">
        <f t="shared" si="4"/>
        <v>22.096735756864629</v>
      </c>
      <c r="L51" s="8">
        <f t="shared" si="5"/>
        <v>0.89657081666700089</v>
      </c>
      <c r="M51"/>
      <c r="N51" s="25">
        <v>9.909193180627679E-2</v>
      </c>
      <c r="O51" s="36"/>
      <c r="P51" s="32"/>
      <c r="Q51" s="37"/>
      <c r="R51" s="37"/>
      <c r="S51" s="32"/>
      <c r="T51" s="32"/>
    </row>
    <row r="52" spans="1:20" s="11" customFormat="1" x14ac:dyDescent="0.25">
      <c r="A52" s="64"/>
      <c r="B52" t="s">
        <v>42</v>
      </c>
      <c r="C52" s="1">
        <v>53.134705343345601</v>
      </c>
      <c r="D52" s="1">
        <v>29.28805080982087</v>
      </c>
      <c r="E52" s="1">
        <v>12.903474035189403</v>
      </c>
      <c r="F52" s="1">
        <v>4.3686820912088429</v>
      </c>
      <c r="G52" s="1">
        <v>0.30508772043529109</v>
      </c>
      <c r="H52" s="1">
        <v>100.00000000000001</v>
      </c>
      <c r="I52"/>
      <c r="J52" s="8">
        <f t="shared" si="3"/>
        <v>60.94912851087544</v>
      </c>
      <c r="K52" s="8">
        <f t="shared" si="4"/>
        <v>37.335353703948897</v>
      </c>
      <c r="L52" s="8">
        <f t="shared" si="5"/>
        <v>1.7155177851756691</v>
      </c>
      <c r="M52"/>
      <c r="N52" s="46">
        <v>0.21153947319711158</v>
      </c>
      <c r="O52" s="37"/>
      <c r="P52" s="32">
        <v>1109.2351583508575</v>
      </c>
      <c r="Q52" s="37"/>
      <c r="R52" s="37">
        <v>0.31435861495287581</v>
      </c>
      <c r="S52" s="32"/>
      <c r="T52" s="32">
        <f t="shared" si="6"/>
        <v>11.880522107062577</v>
      </c>
    </row>
    <row r="53" spans="1:20" s="11" customFormat="1" x14ac:dyDescent="0.25">
      <c r="A53" s="64"/>
      <c r="B53" t="s">
        <v>82</v>
      </c>
      <c r="C53" s="1">
        <v>51.246609056534943</v>
      </c>
      <c r="D53" s="1">
        <v>30.650579495069749</v>
      </c>
      <c r="E53" s="1">
        <v>14.413667202763131</v>
      </c>
      <c r="F53" s="1">
        <v>3.4987969709480446</v>
      </c>
      <c r="G53" s="1">
        <v>0.19034727468414753</v>
      </c>
      <c r="H53" s="1">
        <v>100</v>
      </c>
      <c r="I53"/>
      <c r="J53" s="8">
        <f t="shared" si="3"/>
        <v>68.732686117890125</v>
      </c>
      <c r="K53" s="8">
        <f t="shared" si="4"/>
        <v>30.186763208410568</v>
      </c>
      <c r="L53" s="8">
        <f t="shared" si="5"/>
        <v>1.0805506736992991</v>
      </c>
      <c r="M53"/>
      <c r="N53" s="36">
        <v>0.15166727361539226</v>
      </c>
      <c r="O53" s="37"/>
      <c r="P53" s="32"/>
      <c r="Q53" s="37"/>
      <c r="R53" s="37"/>
      <c r="S53" s="32"/>
      <c r="T53" s="32"/>
    </row>
    <row r="54" spans="1:20" s="11" customFormat="1" x14ac:dyDescent="0.25">
      <c r="A54" s="64"/>
      <c r="B54" t="s">
        <v>83</v>
      </c>
      <c r="C54" s="1">
        <v>52.129948035119106</v>
      </c>
      <c r="D54" s="1">
        <v>30.030840387091686</v>
      </c>
      <c r="E54" s="1">
        <v>13.461789749258388</v>
      </c>
      <c r="F54" s="1">
        <v>4.0333901106221575</v>
      </c>
      <c r="G54" s="1">
        <v>0.34403171790865256</v>
      </c>
      <c r="H54" s="1">
        <v>100.00000000000001</v>
      </c>
      <c r="I54"/>
      <c r="J54" s="8">
        <f t="shared" si="3"/>
        <v>63.59221683526912</v>
      </c>
      <c r="K54" s="8">
        <f t="shared" si="4"/>
        <v>34.473102485607846</v>
      </c>
      <c r="L54" s="8">
        <f t="shared" si="5"/>
        <v>1.9346806791230298</v>
      </c>
      <c r="M54"/>
      <c r="N54" s="46">
        <v>0.18720396989991905</v>
      </c>
      <c r="O54" s="37"/>
      <c r="P54" s="32">
        <v>1112.7346159385088</v>
      </c>
      <c r="Q54" s="37"/>
      <c r="R54" s="37">
        <v>0.28392691993285551</v>
      </c>
      <c r="S54" s="32"/>
      <c r="T54" s="32">
        <f t="shared" si="6"/>
        <v>10.730420254454099</v>
      </c>
    </row>
    <row r="55" spans="1:20" s="11" customFormat="1" x14ac:dyDescent="0.25">
      <c r="A55" s="64"/>
      <c r="B55" t="s">
        <v>84</v>
      </c>
      <c r="C55" s="1">
        <v>51.386378246131137</v>
      </c>
      <c r="D55" s="1">
        <v>30.437467129878552</v>
      </c>
      <c r="E55" s="1">
        <v>14.034551977693463</v>
      </c>
      <c r="F55" s="1">
        <v>3.8934817028637352</v>
      </c>
      <c r="G55" s="1">
        <v>0.24812094343310281</v>
      </c>
      <c r="H55" s="1">
        <v>99.999999999999957</v>
      </c>
      <c r="I55"/>
      <c r="J55" s="8">
        <f t="shared" si="3"/>
        <v>65.660636565860059</v>
      </c>
      <c r="K55" s="8">
        <f t="shared" si="4"/>
        <v>32.957453915415627</v>
      </c>
      <c r="L55" s="8">
        <f t="shared" si="5"/>
        <v>1.381909518724328</v>
      </c>
      <c r="M55"/>
      <c r="N55" s="46">
        <v>0.17333537855228465</v>
      </c>
      <c r="O55" s="37"/>
      <c r="P55" s="32">
        <v>1113.8250108903312</v>
      </c>
      <c r="Q55" s="37"/>
      <c r="R55" s="37">
        <v>0.25147815636814241</v>
      </c>
      <c r="S55" s="32"/>
      <c r="T55" s="32">
        <f t="shared" si="6"/>
        <v>9.504087542257837</v>
      </c>
    </row>
    <row r="56" spans="1:20" s="11" customFormat="1" x14ac:dyDescent="0.25">
      <c r="A56" s="64"/>
      <c r="B56" t="s">
        <v>85</v>
      </c>
      <c r="C56" s="1">
        <v>53.001099512357307</v>
      </c>
      <c r="D56" s="1">
        <v>29.180282571225987</v>
      </c>
      <c r="E56" s="1">
        <v>12.869124352498437</v>
      </c>
      <c r="F56" s="1">
        <v>4.5745968947523705</v>
      </c>
      <c r="G56" s="1">
        <v>0.37489666916588194</v>
      </c>
      <c r="H56" s="1">
        <v>99.999999999999986</v>
      </c>
      <c r="I56"/>
      <c r="J56" s="8">
        <f t="shared" si="3"/>
        <v>59.600784958132934</v>
      </c>
      <c r="K56" s="8">
        <f t="shared" si="4"/>
        <v>38.332292446366147</v>
      </c>
      <c r="L56" s="8">
        <f t="shared" si="5"/>
        <v>2.0669225955009272</v>
      </c>
      <c r="M56"/>
      <c r="N56" s="46">
        <v>0.22210148478106148</v>
      </c>
      <c r="O56" s="37"/>
      <c r="P56" s="32">
        <v>1108.3605748437049</v>
      </c>
      <c r="Q56" s="37"/>
      <c r="R56" s="37">
        <v>0.33828513127491816</v>
      </c>
      <c r="S56" s="32"/>
      <c r="T56" s="32">
        <f t="shared" si="6"/>
        <v>12.784774424600078</v>
      </c>
    </row>
    <row r="57" spans="1:20" s="11" customFormat="1" x14ac:dyDescent="0.25">
      <c r="A57" s="64"/>
      <c r="B57" t="s">
        <v>28</v>
      </c>
      <c r="C57" s="1">
        <v>53.439252775345665</v>
      </c>
      <c r="D57" s="1">
        <v>29.121967760494702</v>
      </c>
      <c r="E57" s="1">
        <v>12.527673477624205</v>
      </c>
      <c r="F57" s="1">
        <v>4.5338207809655087</v>
      </c>
      <c r="G57" s="1">
        <v>0.37728520556993761</v>
      </c>
      <c r="H57" s="1">
        <v>100.00000000000001</v>
      </c>
      <c r="I57"/>
      <c r="J57" s="8">
        <f t="shared" si="3"/>
        <v>59.149095010308784</v>
      </c>
      <c r="K57" s="8">
        <f t="shared" si="4"/>
        <v>38.730313064068348</v>
      </c>
      <c r="L57" s="8">
        <f t="shared" si="5"/>
        <v>2.12059192562287</v>
      </c>
      <c r="M57"/>
      <c r="N57" s="46">
        <v>0.22612134073137199</v>
      </c>
      <c r="O57" s="37"/>
      <c r="P57" s="32">
        <v>1107.9164463397601</v>
      </c>
      <c r="Q57" s="37"/>
      <c r="R57" s="37">
        <v>0.34553241107874155</v>
      </c>
      <c r="S57" s="32"/>
      <c r="T57" s="32">
        <f t="shared" si="6"/>
        <v>13.058670108795976</v>
      </c>
    </row>
    <row r="58" spans="1:20" s="11" customFormat="1" x14ac:dyDescent="0.25">
      <c r="A58" s="64"/>
      <c r="B58" t="s">
        <v>46</v>
      </c>
      <c r="C58" s="1">
        <v>48.709523366311387</v>
      </c>
      <c r="D58" s="1">
        <v>32.242540239144887</v>
      </c>
      <c r="E58" s="1">
        <v>16.230326719538031</v>
      </c>
      <c r="F58" s="1">
        <v>2.6860092471186183</v>
      </c>
      <c r="G58" s="1">
        <v>0.13160042788707885</v>
      </c>
      <c r="H58" s="1">
        <v>99.999999999999972</v>
      </c>
      <c r="I58"/>
      <c r="J58" s="8">
        <f t="shared" ref="J58:J80" si="7">((E58/56.07)/((E58/56.07)+(F58*2/61.98)+(G58*2/94.2)))*100</f>
        <v>76.389624730521959</v>
      </c>
      <c r="K58" s="8">
        <f t="shared" ref="K58:K80" si="8">((F58*2/61.98)/((E58/56.07)+(F58*2/61.98)+(G58*2/94.2)))*100</f>
        <v>22.873024624443918</v>
      </c>
      <c r="L58" s="8">
        <f t="shared" ref="L58:L80" si="9">((G58*2/94.2)/((E58/56.07)+(F58*2/61.98)+(G58*2/94.2)))*100</f>
        <v>0.73735064503411729</v>
      </c>
      <c r="M58"/>
      <c r="N58" s="36">
        <v>0.10340174539516306</v>
      </c>
      <c r="O58" s="36"/>
      <c r="P58" s="32"/>
      <c r="Q58" s="37"/>
      <c r="R58" s="37"/>
      <c r="S58" s="32"/>
      <c r="T58" s="32"/>
    </row>
    <row r="59" spans="1:20" s="11" customFormat="1" x14ac:dyDescent="0.25">
      <c r="A59" s="64"/>
      <c r="B59" t="s">
        <v>45</v>
      </c>
      <c r="C59" s="1">
        <v>48.53657039676208</v>
      </c>
      <c r="D59" s="1">
        <v>32.584767799057445</v>
      </c>
      <c r="E59" s="1">
        <v>16.364961835513167</v>
      </c>
      <c r="F59" s="1">
        <v>2.3817575206488777</v>
      </c>
      <c r="G59" s="1">
        <v>0.13194244801845076</v>
      </c>
      <c r="H59" s="1">
        <v>99.999999999999972</v>
      </c>
      <c r="I59"/>
      <c r="J59" s="8">
        <f t="shared" si="7"/>
        <v>78.559370515856102</v>
      </c>
      <c r="K59" s="8">
        <f t="shared" si="8"/>
        <v>20.68661934721117</v>
      </c>
      <c r="L59" s="8">
        <f t="shared" si="9"/>
        <v>0.75401013693273089</v>
      </c>
      <c r="M59"/>
      <c r="N59" s="25">
        <v>9.0934812750493144E-2</v>
      </c>
      <c r="O59" s="36"/>
      <c r="P59" s="32"/>
      <c r="Q59" s="37"/>
      <c r="R59" s="37"/>
      <c r="S59" s="32"/>
      <c r="T59" s="32"/>
    </row>
    <row r="60" spans="1:20" s="11" customFormat="1" x14ac:dyDescent="0.25">
      <c r="A60" s="64"/>
      <c r="B60" t="s">
        <v>24</v>
      </c>
      <c r="C60" s="1">
        <v>47.382314689634271</v>
      </c>
      <c r="D60" s="1">
        <v>33.194934777924821</v>
      </c>
      <c r="E60" s="1">
        <v>17.290453823230145</v>
      </c>
      <c r="F60" s="1">
        <v>2.0480553700302644</v>
      </c>
      <c r="G60" s="1">
        <v>8.4241339180510147E-2</v>
      </c>
      <c r="H60" s="1">
        <v>100.00000000000001</v>
      </c>
      <c r="I60"/>
      <c r="J60" s="8">
        <f t="shared" si="7"/>
        <v>81.959761665152215</v>
      </c>
      <c r="K60" s="8">
        <f t="shared" si="8"/>
        <v>17.564871142288187</v>
      </c>
      <c r="L60" s="8">
        <f t="shared" si="9"/>
        <v>0.47536719255960419</v>
      </c>
      <c r="M60"/>
      <c r="N60" s="25">
        <v>7.4008726280042778E-2</v>
      </c>
      <c r="O60" s="36"/>
      <c r="P60" s="32"/>
      <c r="Q60" s="37"/>
      <c r="R60" s="37"/>
      <c r="S60" s="32"/>
      <c r="T60" s="32"/>
    </row>
    <row r="61" spans="1:20" s="11" customFormat="1" x14ac:dyDescent="0.25">
      <c r="A61"/>
      <c r="B61"/>
      <c r="C61" s="1"/>
      <c r="D61" s="1"/>
      <c r="E61" s="1"/>
      <c r="F61" s="1"/>
      <c r="G61" s="1"/>
      <c r="H61" s="1"/>
      <c r="I61"/>
      <c r="J61" s="8"/>
      <c r="K61" s="8"/>
      <c r="L61" s="8"/>
      <c r="M61"/>
      <c r="N61" s="45"/>
      <c r="O61" s="37"/>
      <c r="P61" s="32"/>
      <c r="Q61" s="37"/>
      <c r="R61" s="37"/>
      <c r="S61" s="32"/>
      <c r="T61" s="32"/>
    </row>
    <row r="62" spans="1:20" s="11" customFormat="1" x14ac:dyDescent="0.25">
      <c r="A62" s="64" t="s">
        <v>95</v>
      </c>
      <c r="B62" t="s">
        <v>58</v>
      </c>
      <c r="C62" s="1">
        <v>52.313561726505796</v>
      </c>
      <c r="D62" s="1">
        <v>29.939196237965295</v>
      </c>
      <c r="E62" s="1">
        <v>13.602771545210018</v>
      </c>
      <c r="F62" s="1">
        <v>3.9212912323920479</v>
      </c>
      <c r="G62" s="1">
        <v>0.22317925792685472</v>
      </c>
      <c r="H62" s="1">
        <v>100</v>
      </c>
      <c r="I62"/>
      <c r="J62" s="8">
        <f t="shared" si="7"/>
        <v>64.888749360492994</v>
      </c>
      <c r="K62" s="8">
        <f t="shared" si="8"/>
        <v>33.843874642400849</v>
      </c>
      <c r="L62" s="8">
        <f t="shared" si="9"/>
        <v>1.2673759971061576</v>
      </c>
      <c r="M62"/>
      <c r="N62" s="46">
        <v>0.18011476779804156</v>
      </c>
      <c r="O62" s="37"/>
      <c r="P62" s="32">
        <v>1112.7890579507234</v>
      </c>
      <c r="Q62" s="37"/>
      <c r="R62" s="37">
        <v>0.25841907217665322</v>
      </c>
      <c r="S62" s="32"/>
      <c r="T62" s="32">
        <f t="shared" si="6"/>
        <v>9.7664048441667877</v>
      </c>
    </row>
    <row r="63" spans="1:20" s="11" customFormat="1" x14ac:dyDescent="0.25">
      <c r="A63" s="64"/>
      <c r="B63" t="s">
        <v>17</v>
      </c>
      <c r="C63" s="1">
        <v>55.816847409179019</v>
      </c>
      <c r="D63" s="1">
        <v>27.640451489056009</v>
      </c>
      <c r="E63" s="1">
        <v>10.700836600832618</v>
      </c>
      <c r="F63" s="1">
        <v>5.4419019287881882</v>
      </c>
      <c r="G63" s="1">
        <v>0.39996257214414777</v>
      </c>
      <c r="H63" s="1">
        <v>99.999999999999986</v>
      </c>
      <c r="I63"/>
      <c r="J63" s="8">
        <f t="shared" si="7"/>
        <v>50.900695888842051</v>
      </c>
      <c r="K63" s="8">
        <f t="shared" si="8"/>
        <v>46.834477345252886</v>
      </c>
      <c r="L63" s="8">
        <f t="shared" si="9"/>
        <v>2.2648267659050609</v>
      </c>
      <c r="M63"/>
      <c r="N63" s="46">
        <v>0.31774637659931798</v>
      </c>
      <c r="O63" s="37"/>
      <c r="P63" s="32">
        <v>1096.6707293366439</v>
      </c>
      <c r="Q63" s="37"/>
      <c r="R63" s="37">
        <v>0.48391406776068491</v>
      </c>
      <c r="S63" s="32"/>
      <c r="T63" s="32">
        <f t="shared" si="6"/>
        <v>18.288513520811975</v>
      </c>
    </row>
    <row r="64" spans="1:20" s="11" customFormat="1" x14ac:dyDescent="0.25">
      <c r="A64" s="64"/>
      <c r="B64" t="s">
        <v>103</v>
      </c>
      <c r="C64" s="1">
        <v>54.508779901199269</v>
      </c>
      <c r="D64" s="1">
        <v>28.288809541112471</v>
      </c>
      <c r="E64" s="1">
        <v>11.613792104592664</v>
      </c>
      <c r="F64" s="1">
        <v>5.2697741267836333</v>
      </c>
      <c r="G64" s="1">
        <v>0.31884432631196247</v>
      </c>
      <c r="H64" s="1">
        <v>100.00000000000001</v>
      </c>
      <c r="I64"/>
      <c r="J64" s="8">
        <f t="shared" si="7"/>
        <v>53.947565728235944</v>
      </c>
      <c r="K64" s="8">
        <f t="shared" si="8"/>
        <v>44.289296913692148</v>
      </c>
      <c r="L64" s="8">
        <f t="shared" si="9"/>
        <v>1.7631373580719063</v>
      </c>
      <c r="M64"/>
      <c r="N64" s="46">
        <v>0.28350817199778927</v>
      </c>
      <c r="O64" s="37"/>
      <c r="P64" s="32">
        <v>1099.9449876915692</v>
      </c>
      <c r="Q64" s="37"/>
      <c r="R64" s="37">
        <v>0.42161419791148091</v>
      </c>
      <c r="S64" s="32"/>
      <c r="T64" s="32">
        <f t="shared" si="6"/>
        <v>15.934021085089979</v>
      </c>
    </row>
    <row r="65" spans="1:23" s="11" customFormat="1" x14ac:dyDescent="0.25">
      <c r="A65" s="64"/>
      <c r="B65" t="s">
        <v>104</v>
      </c>
      <c r="C65" s="1">
        <v>54.529399008779954</v>
      </c>
      <c r="D65" s="1">
        <v>28.450944051588177</v>
      </c>
      <c r="E65" s="1">
        <v>11.553199415912662</v>
      </c>
      <c r="F65" s="1">
        <v>5.1399190583485215</v>
      </c>
      <c r="G65" s="1">
        <v>0.32653846537069209</v>
      </c>
      <c r="H65" s="1">
        <v>100</v>
      </c>
      <c r="I65"/>
      <c r="J65" s="8">
        <f t="shared" si="7"/>
        <v>54.389632807656504</v>
      </c>
      <c r="K65" s="8">
        <f t="shared" si="8"/>
        <v>43.780338691163792</v>
      </c>
      <c r="L65" s="8">
        <f t="shared" si="9"/>
        <v>1.8300285011797095</v>
      </c>
      <c r="M65"/>
      <c r="N65" s="46">
        <v>0.2779723756811151</v>
      </c>
      <c r="O65" s="37"/>
      <c r="P65" s="32">
        <v>1100.7611883178188</v>
      </c>
      <c r="Q65" s="37"/>
      <c r="R65" s="37">
        <v>0.41517271296760327</v>
      </c>
      <c r="S65" s="32"/>
      <c r="T65" s="32">
        <f t="shared" si="6"/>
        <v>15.690578721375783</v>
      </c>
    </row>
    <row r="66" spans="1:23" s="11" customFormat="1" x14ac:dyDescent="0.25">
      <c r="A66" s="64"/>
      <c r="B66" t="s">
        <v>105</v>
      </c>
      <c r="C66" s="1">
        <v>52.126894202689968</v>
      </c>
      <c r="D66" s="1">
        <v>30.167364838909865</v>
      </c>
      <c r="E66" s="1">
        <v>13.208767111334181</v>
      </c>
      <c r="F66" s="1">
        <v>4.2656723331091495</v>
      </c>
      <c r="G66" s="1">
        <v>0.2313015139568336</v>
      </c>
      <c r="H66" s="1">
        <v>100</v>
      </c>
      <c r="I66"/>
      <c r="J66" s="8">
        <f t="shared" si="7"/>
        <v>62.299711661571081</v>
      </c>
      <c r="K66" s="8">
        <f t="shared" si="8"/>
        <v>36.401579255329558</v>
      </c>
      <c r="L66" s="8">
        <f t="shared" si="9"/>
        <v>1.2987090830993746</v>
      </c>
      <c r="M66"/>
      <c r="N66" s="46">
        <v>0.20177754678144577</v>
      </c>
      <c r="O66" s="37"/>
      <c r="P66" s="32">
        <v>1109.9447159859828</v>
      </c>
      <c r="Q66" s="37"/>
      <c r="R66" s="37">
        <v>0.29031136533095891</v>
      </c>
      <c r="S66" s="32"/>
      <c r="T66" s="32">
        <f t="shared" si="6"/>
        <v>10.971706928607668</v>
      </c>
    </row>
    <row r="67" spans="1:23" s="11" customFormat="1" x14ac:dyDescent="0.25">
      <c r="A67" s="64"/>
      <c r="B67" t="s">
        <v>84</v>
      </c>
      <c r="C67" s="1">
        <v>53.593412399807242</v>
      </c>
      <c r="D67" s="1">
        <v>29.118486934586777</v>
      </c>
      <c r="E67" s="1">
        <v>12.185354209568205</v>
      </c>
      <c r="F67" s="1">
        <v>4.8092706436183201</v>
      </c>
      <c r="G67" s="1">
        <v>0.29347581241945375</v>
      </c>
      <c r="H67" s="1">
        <v>99.999999999999986</v>
      </c>
      <c r="I67"/>
      <c r="J67" s="8">
        <f t="shared" si="7"/>
        <v>57.380370028087789</v>
      </c>
      <c r="K67" s="8">
        <f t="shared" si="8"/>
        <v>40.974473731861124</v>
      </c>
      <c r="L67" s="8">
        <f t="shared" si="9"/>
        <v>1.6451562400510849</v>
      </c>
      <c r="M67"/>
      <c r="N67" s="46">
        <v>0.24659751074708117</v>
      </c>
      <c r="O67" s="37"/>
      <c r="P67" s="32">
        <v>1104.5000302701383</v>
      </c>
      <c r="Q67" s="37"/>
      <c r="R67" s="37">
        <v>0.36446492520103957</v>
      </c>
      <c r="S67" s="32"/>
      <c r="T67" s="32">
        <f t="shared" si="6"/>
        <v>13.774184625889626</v>
      </c>
    </row>
    <row r="68" spans="1:23" s="11" customFormat="1" x14ac:dyDescent="0.25">
      <c r="A68" s="64"/>
      <c r="B68" t="s">
        <v>106</v>
      </c>
      <c r="C68" s="1">
        <v>50.625774214113392</v>
      </c>
      <c r="D68" s="1">
        <v>31.012673336611677</v>
      </c>
      <c r="E68" s="1">
        <v>14.676488798130947</v>
      </c>
      <c r="F68" s="1">
        <v>3.466482079502887</v>
      </c>
      <c r="G68" s="1">
        <v>0.2185815716410959</v>
      </c>
      <c r="H68" s="1">
        <v>100.00000000000001</v>
      </c>
      <c r="I68"/>
      <c r="J68" s="8">
        <f t="shared" si="7"/>
        <v>69.200710136315848</v>
      </c>
      <c r="K68" s="8">
        <f t="shared" si="8"/>
        <v>29.572383053708894</v>
      </c>
      <c r="L68" s="8">
        <f t="shared" si="9"/>
        <v>1.226906809975266</v>
      </c>
      <c r="M68"/>
      <c r="N68" s="25">
        <v>0.14757555338128561</v>
      </c>
      <c r="O68" s="37"/>
      <c r="P68" s="32"/>
      <c r="Q68" s="37"/>
      <c r="R68" s="37"/>
      <c r="S68" s="32"/>
      <c r="T68" s="32"/>
    </row>
    <row r="69" spans="1:23" s="11" customFormat="1" x14ac:dyDescent="0.25">
      <c r="A69" s="64"/>
      <c r="B69" t="s">
        <v>32</v>
      </c>
      <c r="C69" s="1">
        <v>46.856343672303943</v>
      </c>
      <c r="D69" s="1">
        <v>33.625043108703395</v>
      </c>
      <c r="E69" s="1">
        <v>17.605735946715374</v>
      </c>
      <c r="F69" s="1">
        <v>1.8492898354496947</v>
      </c>
      <c r="G69" s="1">
        <v>6.3587436827593546E-2</v>
      </c>
      <c r="H69" s="1">
        <v>99.999999999999972</v>
      </c>
      <c r="I69"/>
      <c r="J69" s="8">
        <f t="shared" si="7"/>
        <v>83.727827820193596</v>
      </c>
      <c r="K69" s="8">
        <f t="shared" si="8"/>
        <v>15.912177064059959</v>
      </c>
      <c r="L69" s="8">
        <f t="shared" si="9"/>
        <v>0.35999511574644583</v>
      </c>
      <c r="M69"/>
      <c r="N69" s="36">
        <v>6.5629398978982664E-2</v>
      </c>
      <c r="O69" s="37"/>
      <c r="P69" s="32"/>
      <c r="Q69" s="37"/>
      <c r="R69" s="37"/>
      <c r="S69" s="32"/>
      <c r="T69" s="32"/>
    </row>
    <row r="70" spans="1:23" s="11" customFormat="1" x14ac:dyDescent="0.25">
      <c r="A70" s="64"/>
      <c r="B70" t="s">
        <v>21</v>
      </c>
      <c r="C70" s="1">
        <v>55.720635300365892</v>
      </c>
      <c r="D70" s="1">
        <v>27.60418944229491</v>
      </c>
      <c r="E70" s="1">
        <v>10.602642739246635</v>
      </c>
      <c r="F70" s="1">
        <v>5.6295054779791709</v>
      </c>
      <c r="G70" s="1">
        <v>0.4430270401134051</v>
      </c>
      <c r="H70" s="1">
        <v>100</v>
      </c>
      <c r="I70"/>
      <c r="J70" s="8">
        <f t="shared" si="7"/>
        <v>49.741540698584707</v>
      </c>
      <c r="K70" s="8">
        <f t="shared" si="8"/>
        <v>47.784201272412858</v>
      </c>
      <c r="L70" s="8">
        <f t="shared" si="9"/>
        <v>2.4742580290024385</v>
      </c>
      <c r="M70"/>
      <c r="N70" s="45">
        <v>0.33174451162001434</v>
      </c>
      <c r="O70" s="36"/>
      <c r="P70" s="32">
        <v>1095.4362548335885</v>
      </c>
      <c r="Q70" s="37"/>
      <c r="R70" s="37">
        <v>0.50937925498194825</v>
      </c>
      <c r="S70" s="32"/>
      <c r="T70" s="32">
        <f t="shared" ref="T70:T80" si="10">((R70*10^9)/(2700*9.8))/1000</f>
        <v>19.250916665984438</v>
      </c>
    </row>
    <row r="71" spans="1:23" s="11" customFormat="1" x14ac:dyDescent="0.25">
      <c r="A71" s="64"/>
      <c r="B71" t="s">
        <v>22</v>
      </c>
      <c r="C71" s="1">
        <v>51.196466716062403</v>
      </c>
      <c r="D71" s="1">
        <v>30.69328945957302</v>
      </c>
      <c r="E71" s="1">
        <v>14.426128216169484</v>
      </c>
      <c r="F71" s="1">
        <v>3.4897217529119962</v>
      </c>
      <c r="G71" s="1">
        <v>0.19439385528308942</v>
      </c>
      <c r="H71" s="1">
        <v>100</v>
      </c>
      <c r="I71"/>
      <c r="J71" s="8">
        <f t="shared" si="7"/>
        <v>68.789291254945638</v>
      </c>
      <c r="K71" s="8">
        <f t="shared" si="8"/>
        <v>30.107231888647</v>
      </c>
      <c r="L71" s="8">
        <f t="shared" si="9"/>
        <v>1.1034768564073605</v>
      </c>
      <c r="M71"/>
      <c r="N71" s="36">
        <v>0.1511432098946488</v>
      </c>
      <c r="O71" s="37"/>
      <c r="P71" s="32"/>
      <c r="Q71" s="37"/>
      <c r="R71" s="37"/>
      <c r="S71" s="32"/>
      <c r="T71" s="32"/>
    </row>
    <row r="72" spans="1:23" s="11" customFormat="1" x14ac:dyDescent="0.25">
      <c r="A72" s="64"/>
      <c r="B72" t="s">
        <v>77</v>
      </c>
      <c r="C72" s="1">
        <v>54.300852413304966</v>
      </c>
      <c r="D72" s="1">
        <v>28.601195307982511</v>
      </c>
      <c r="E72" s="1">
        <v>11.883325264602842</v>
      </c>
      <c r="F72" s="1">
        <v>4.9000905369166121</v>
      </c>
      <c r="G72" s="1">
        <v>0.31453647719307815</v>
      </c>
      <c r="H72" s="1">
        <v>99.999999999999986</v>
      </c>
      <c r="I72"/>
      <c r="J72" s="8">
        <f t="shared" si="7"/>
        <v>56.256515067313643</v>
      </c>
      <c r="K72" s="8">
        <f t="shared" si="8"/>
        <v>41.970865491519433</v>
      </c>
      <c r="L72" s="8">
        <f t="shared" si="9"/>
        <v>1.7726194411669196</v>
      </c>
      <c r="M72"/>
      <c r="N72" s="45">
        <v>0.25764027157016117</v>
      </c>
      <c r="O72" s="37"/>
      <c r="P72" s="32">
        <v>1103.2681609349138</v>
      </c>
      <c r="Q72" s="37"/>
      <c r="R72" s="37">
        <v>0.38385900765966741</v>
      </c>
      <c r="S72" s="32"/>
      <c r="T72" s="32">
        <f t="shared" si="10"/>
        <v>14.507143146623861</v>
      </c>
    </row>
    <row r="73" spans="1:23" s="11" customFormat="1" x14ac:dyDescent="0.25">
      <c r="A73" s="64"/>
      <c r="B73" t="s">
        <v>97</v>
      </c>
      <c r="C73" s="1">
        <v>55.332607167984328</v>
      </c>
      <c r="D73" s="1">
        <v>27.719616800471815</v>
      </c>
      <c r="E73" s="1">
        <v>10.920866470405523</v>
      </c>
      <c r="F73" s="1">
        <v>5.6039312514678299</v>
      </c>
      <c r="G73" s="1">
        <v>0.42297830967048944</v>
      </c>
      <c r="H73" s="1">
        <v>100.00000000000001</v>
      </c>
      <c r="I73"/>
      <c r="J73" s="8">
        <f>((E73/56.07)/((E73/56.07)+(F73*2/61.98)+(G73*2/94.2)))*100</f>
        <v>50.645019608818274</v>
      </c>
      <c r="K73" s="8">
        <f>((F73*2/61.98)/((E73/56.07)+(F73*2/61.98)+(G73*2/94.2)))*100</f>
        <v>47.019870126581857</v>
      </c>
      <c r="L73" s="8">
        <f>((G73*2/94.2)/((E73/56.07)+(F73*2/61.98)+(G73*2/94.2)))*100</f>
        <v>2.3351102645998658</v>
      </c>
      <c r="M73"/>
      <c r="N73" s="46">
        <v>0.32061462586922562</v>
      </c>
      <c r="O73" s="37"/>
      <c r="P73" s="32">
        <v>1096.4652825767121</v>
      </c>
      <c r="Q73" s="37"/>
      <c r="R73" s="37">
        <v>0.48983756098429437</v>
      </c>
      <c r="S73" s="32"/>
      <c r="T73" s="32">
        <f t="shared" si="10"/>
        <v>18.512379477864485</v>
      </c>
    </row>
    <row r="74" spans="1:23" s="11" customFormat="1" x14ac:dyDescent="0.25">
      <c r="A74" s="64"/>
      <c r="B74" t="s">
        <v>78</v>
      </c>
      <c r="C74" s="1">
        <v>55.64641978723558</v>
      </c>
      <c r="D74" s="1">
        <v>27.554873832999185</v>
      </c>
      <c r="E74" s="1">
        <v>10.678226728140007</v>
      </c>
      <c r="F74" s="1">
        <v>5.6978422062326031</v>
      </c>
      <c r="G74" s="1">
        <v>0.42263744539261838</v>
      </c>
      <c r="H74" s="1">
        <v>100</v>
      </c>
      <c r="I74"/>
      <c r="J74" s="8">
        <f t="shared" si="7"/>
        <v>49.68830738592716</v>
      </c>
      <c r="K74" s="8">
        <f t="shared" si="8"/>
        <v>47.970524035967699</v>
      </c>
      <c r="L74" s="8">
        <f t="shared" si="9"/>
        <v>2.3411685781051439</v>
      </c>
      <c r="M74"/>
      <c r="N74" s="46">
        <v>0.33339486653352468</v>
      </c>
      <c r="O74" s="37"/>
      <c r="P74" s="32">
        <v>1094.9862438447421</v>
      </c>
      <c r="Q74" s="37"/>
      <c r="R74" s="37">
        <v>0.50830839101729741</v>
      </c>
      <c r="S74" s="32"/>
      <c r="T74" s="32">
        <f t="shared" si="10"/>
        <v>19.210445616677902</v>
      </c>
    </row>
    <row r="75" spans="1:23" s="11" customFormat="1" x14ac:dyDescent="0.25">
      <c r="A75" s="64"/>
      <c r="B75" t="s">
        <v>79</v>
      </c>
      <c r="C75" s="1">
        <v>51.23708443756361</v>
      </c>
      <c r="D75" s="1">
        <v>30.650348520726148</v>
      </c>
      <c r="E75" s="1">
        <v>14.32551804244911</v>
      </c>
      <c r="F75" s="1">
        <v>3.567092849008636</v>
      </c>
      <c r="G75" s="1">
        <v>0.21995615025249712</v>
      </c>
      <c r="H75" s="1">
        <v>99.999999999999986</v>
      </c>
      <c r="I75"/>
      <c r="J75" s="8">
        <f t="shared" si="7"/>
        <v>68.082917143021135</v>
      </c>
      <c r="K75" s="8">
        <f t="shared" si="8"/>
        <v>30.67264395621287</v>
      </c>
      <c r="L75" s="8">
        <f t="shared" si="9"/>
        <v>1.2444389007659933</v>
      </c>
      <c r="M75"/>
      <c r="N75" s="46">
        <v>0.15557926175372894</v>
      </c>
      <c r="O75" s="37"/>
      <c r="P75" s="32">
        <v>1115.9407119619527</v>
      </c>
      <c r="Q75" s="37"/>
      <c r="R75" s="37">
        <v>0.22407199546079112</v>
      </c>
      <c r="S75" s="32"/>
      <c r="T75" s="32">
        <f t="shared" si="10"/>
        <v>8.4683293824939945</v>
      </c>
    </row>
    <row r="76" spans="1:23" s="11" customFormat="1" x14ac:dyDescent="0.25">
      <c r="A76" s="64"/>
      <c r="B76" t="s">
        <v>55</v>
      </c>
      <c r="C76" s="1">
        <v>50.794675175416806</v>
      </c>
      <c r="D76" s="1">
        <v>30.875979491405108</v>
      </c>
      <c r="E76" s="1">
        <v>14.607499553103567</v>
      </c>
      <c r="F76" s="1">
        <v>3.5392727111296178</v>
      </c>
      <c r="G76" s="1">
        <v>0.18257306894489841</v>
      </c>
      <c r="H76" s="1">
        <v>100</v>
      </c>
      <c r="I76"/>
      <c r="J76" s="8">
        <f t="shared" si="7"/>
        <v>68.811036569392257</v>
      </c>
      <c r="K76" s="8">
        <f t="shared" si="8"/>
        <v>30.165131704359283</v>
      </c>
      <c r="L76" s="8">
        <f t="shared" si="9"/>
        <v>1.0238317262484622</v>
      </c>
      <c r="M76"/>
      <c r="N76" s="25">
        <v>0.1513860210391488</v>
      </c>
      <c r="O76" s="37"/>
      <c r="P76" s="32"/>
      <c r="Q76" s="37"/>
      <c r="R76" s="37"/>
      <c r="S76" s="32"/>
      <c r="T76" s="32"/>
    </row>
    <row r="77" spans="1:23" s="11" customFormat="1" x14ac:dyDescent="0.25">
      <c r="A77" s="64"/>
      <c r="B77" t="s">
        <v>43</v>
      </c>
      <c r="C77" s="1">
        <v>51.451011848348969</v>
      </c>
      <c r="D77" s="1">
        <v>30.649064481753754</v>
      </c>
      <c r="E77" s="1">
        <v>14.08858055340877</v>
      </c>
      <c r="F77" s="1">
        <v>3.5973983823409612</v>
      </c>
      <c r="G77" s="1">
        <v>0.21394473414752782</v>
      </c>
      <c r="H77" s="1">
        <v>100.00000000000003</v>
      </c>
      <c r="I77"/>
      <c r="J77" s="8">
        <f t="shared" si="7"/>
        <v>67.564587036139031</v>
      </c>
      <c r="K77" s="8">
        <f t="shared" si="8"/>
        <v>31.213998277288713</v>
      </c>
      <c r="L77" s="8">
        <f t="shared" si="9"/>
        <v>1.2214146865722533</v>
      </c>
      <c r="M77"/>
      <c r="N77" s="45">
        <v>0.15953975619313088</v>
      </c>
      <c r="O77" s="37"/>
      <c r="P77" s="32">
        <v>1115.4099993392483</v>
      </c>
      <c r="Q77" s="37"/>
      <c r="R77" s="37">
        <v>0.22885724850545158</v>
      </c>
      <c r="S77" s="32"/>
      <c r="T77" s="32">
        <f t="shared" si="10"/>
        <v>8.6491779480518343</v>
      </c>
    </row>
    <row r="78" spans="1:23" s="11" customFormat="1" x14ac:dyDescent="0.25">
      <c r="A78" s="64"/>
      <c r="B78" t="s">
        <v>107</v>
      </c>
      <c r="C78" s="1">
        <v>54.69723135601339</v>
      </c>
      <c r="D78" s="1">
        <v>28.343002925604129</v>
      </c>
      <c r="E78" s="1">
        <v>11.590860920548995</v>
      </c>
      <c r="F78" s="1">
        <v>5.0379505193146938</v>
      </c>
      <c r="G78" s="1">
        <v>0.3309542785188081</v>
      </c>
      <c r="H78" s="1">
        <v>99.999999999999972</v>
      </c>
      <c r="I78"/>
      <c r="J78" s="8">
        <f t="shared" si="7"/>
        <v>54.933057068211923</v>
      </c>
      <c r="K78" s="8">
        <f t="shared" si="8"/>
        <v>43.199721933450419</v>
      </c>
      <c r="L78" s="8">
        <f t="shared" si="9"/>
        <v>1.8672209983376529</v>
      </c>
      <c r="M78"/>
      <c r="N78" s="45">
        <v>0.2715725257529889</v>
      </c>
      <c r="O78" s="37"/>
      <c r="P78" s="32">
        <v>1101.6377819595423</v>
      </c>
      <c r="Q78" s="37"/>
      <c r="R78" s="37">
        <v>0.40669735467042756</v>
      </c>
      <c r="S78" s="32"/>
      <c r="T78" s="32">
        <f t="shared" si="10"/>
        <v>15.370270395707767</v>
      </c>
    </row>
    <row r="79" spans="1:23" x14ac:dyDescent="0.25">
      <c r="A79" s="64"/>
      <c r="B79" t="s">
        <v>99</v>
      </c>
      <c r="C79" s="1">
        <v>51.658792211287405</v>
      </c>
      <c r="D79" s="1">
        <v>30.273946490294346</v>
      </c>
      <c r="E79" s="1">
        <v>13.943409014589513</v>
      </c>
      <c r="F79" s="1">
        <v>3.8825167024151863</v>
      </c>
      <c r="G79" s="1">
        <v>0.241335581413571</v>
      </c>
      <c r="H79" s="1">
        <v>100</v>
      </c>
      <c r="J79" s="8">
        <f>((E79/56.07)/((E79/56.07)+(F79*2/61.98)+(G79*2/94.2)))*100</f>
        <v>65.599627096765005</v>
      </c>
      <c r="K79" s="8">
        <f>((F79*2/61.98)/((E79/56.07)+(F79*2/61.98)+(G79*2/94.2)))*100</f>
        <v>33.048725515192842</v>
      </c>
      <c r="L79" s="8">
        <f>((G79*2/94.2)/((E79/56.07)+(F79*2/61.98)+(G79*2/94.2)))*100</f>
        <v>1.351647388042152</v>
      </c>
      <c r="N79" s="46">
        <v>0.17397706262593851</v>
      </c>
      <c r="O79" s="37"/>
      <c r="P79" s="32">
        <v>1113.7030808414456</v>
      </c>
      <c r="Q79" s="37"/>
      <c r="R79" s="37">
        <v>0.25168795650045583</v>
      </c>
      <c r="S79" s="32"/>
      <c r="T79" s="32">
        <f t="shared" si="10"/>
        <v>9.512016496615864</v>
      </c>
      <c r="W79" s="11"/>
    </row>
    <row r="80" spans="1:23" x14ac:dyDescent="0.25">
      <c r="A80" s="64"/>
      <c r="B80" t="s">
        <v>108</v>
      </c>
      <c r="C80" s="1">
        <v>51.658792211287398</v>
      </c>
      <c r="D80" s="1">
        <v>30.273946490294342</v>
      </c>
      <c r="E80" s="1">
        <v>13.943409014589509</v>
      </c>
      <c r="F80" s="1">
        <v>3.8825167024151859</v>
      </c>
      <c r="G80" s="1">
        <v>0.24133558141357092</v>
      </c>
      <c r="H80" s="1">
        <v>100.00000000000001</v>
      </c>
      <c r="J80" s="8">
        <f t="shared" si="7"/>
        <v>65.599627096765005</v>
      </c>
      <c r="K80" s="8">
        <f t="shared" si="8"/>
        <v>33.048725515192835</v>
      </c>
      <c r="L80" s="8">
        <f t="shared" si="9"/>
        <v>1.3516473880421516</v>
      </c>
      <c r="N80" s="46">
        <v>0.17397706262593857</v>
      </c>
      <c r="O80" s="37"/>
      <c r="P80" s="32">
        <v>1113.7030808414456</v>
      </c>
      <c r="Q80" s="37"/>
      <c r="R80" s="37">
        <v>0.25168795650045583</v>
      </c>
      <c r="S80" s="32"/>
      <c r="T80" s="32">
        <f t="shared" si="10"/>
        <v>9.512016496615864</v>
      </c>
      <c r="W80" s="11"/>
    </row>
  </sheetData>
  <mergeCells count="3">
    <mergeCell ref="A3:A32"/>
    <mergeCell ref="A34:A60"/>
    <mergeCell ref="A62:A80"/>
  </mergeCells>
  <pageMargins left="0.7" right="0.7" top="0.75" bottom="0.75" header="0.3" footer="0.3"/>
  <pageSetup paperSize="9" orientation="portrait" horizontalDpi="360" verticalDpi="36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3"/>
  <sheetViews>
    <sheetView zoomScale="77" zoomScaleNormal="77" workbookViewId="0">
      <selection activeCell="R31" sqref="R31"/>
    </sheetView>
  </sheetViews>
  <sheetFormatPr baseColWidth="10" defaultRowHeight="15" x14ac:dyDescent="0.25"/>
  <cols>
    <col min="1" max="1" width="8.85546875" bestFit="1" customWidth="1"/>
    <col min="2" max="2" width="8.85546875" customWidth="1"/>
    <col min="3" max="3" width="7.7109375" bestFit="1" customWidth="1"/>
    <col min="4" max="4" width="6.7109375" customWidth="1"/>
    <col min="5" max="5" width="5.140625" bestFit="1" customWidth="1"/>
    <col min="6" max="6" width="7" bestFit="1" customWidth="1"/>
    <col min="7" max="7" width="6.28515625" bestFit="1" customWidth="1"/>
    <col min="8" max="8" width="5.85546875" bestFit="1" customWidth="1"/>
    <col min="9" max="11" width="6.28515625" bestFit="1" customWidth="1"/>
    <col min="12" max="12" width="7.42578125" bestFit="1" customWidth="1"/>
    <col min="14" max="14" width="8.140625" style="9" bestFit="1" customWidth="1"/>
    <col min="15" max="15" width="8.7109375" style="9" bestFit="1" customWidth="1"/>
    <col min="16" max="16" width="6.85546875" style="9" bestFit="1" customWidth="1"/>
    <col min="18" max="18" width="9.28515625" bestFit="1" customWidth="1"/>
    <col min="20" max="20" width="10.5703125" bestFit="1" customWidth="1"/>
    <col min="21" max="21" width="4.42578125" customWidth="1"/>
    <col min="23" max="23" width="22.7109375" style="33" bestFit="1" customWidth="1"/>
    <col min="24" max="24" width="22.7109375" style="21" bestFit="1" customWidth="1"/>
    <col min="25" max="25" width="18.85546875" style="3" customWidth="1"/>
    <col min="26" max="26" width="11" style="3" customWidth="1"/>
  </cols>
  <sheetData>
    <row r="1" spans="1:27" x14ac:dyDescent="0.25">
      <c r="A1" s="2"/>
      <c r="B1" s="2"/>
      <c r="C1" s="2"/>
      <c r="D1" s="2" t="s">
        <v>189</v>
      </c>
      <c r="E1" s="2"/>
      <c r="F1" s="2"/>
      <c r="G1" s="2"/>
      <c r="H1" s="2"/>
      <c r="I1" s="2"/>
      <c r="J1" s="2"/>
      <c r="K1" s="2"/>
      <c r="L1" s="2"/>
      <c r="M1" s="2"/>
      <c r="N1" s="6"/>
      <c r="O1" s="6"/>
      <c r="P1" s="6"/>
      <c r="Q1" s="2"/>
      <c r="R1" s="2" t="s">
        <v>131</v>
      </c>
      <c r="S1" s="2"/>
      <c r="T1" s="2" t="s">
        <v>190</v>
      </c>
      <c r="U1" s="2"/>
      <c r="V1" s="2"/>
      <c r="W1" s="27" t="s">
        <v>179</v>
      </c>
      <c r="X1" s="28" t="s">
        <v>180</v>
      </c>
      <c r="Y1" s="29"/>
      <c r="Z1" s="3" t="s">
        <v>177</v>
      </c>
    </row>
    <row r="2" spans="1:27" x14ac:dyDescent="0.25">
      <c r="A2" s="5" t="s">
        <v>183</v>
      </c>
      <c r="B2" s="5"/>
      <c r="C2" s="5" t="s">
        <v>185</v>
      </c>
      <c r="D2" s="5" t="s">
        <v>0</v>
      </c>
      <c r="E2" s="5" t="s">
        <v>1</v>
      </c>
      <c r="F2" s="5" t="s">
        <v>2</v>
      </c>
      <c r="G2" s="5" t="s">
        <v>3</v>
      </c>
      <c r="H2" s="5" t="s">
        <v>4</v>
      </c>
      <c r="I2" s="5" t="s">
        <v>5</v>
      </c>
      <c r="J2" s="5" t="s">
        <v>6</v>
      </c>
      <c r="K2" s="5" t="s">
        <v>7</v>
      </c>
      <c r="L2" s="5" t="s">
        <v>9</v>
      </c>
      <c r="M2" s="5"/>
      <c r="N2" s="7" t="s">
        <v>162</v>
      </c>
      <c r="O2" s="7" t="s">
        <v>164</v>
      </c>
      <c r="P2" s="7" t="s">
        <v>163</v>
      </c>
      <c r="Q2" s="5"/>
      <c r="R2" s="5" t="s">
        <v>132</v>
      </c>
      <c r="S2" s="5"/>
      <c r="T2" s="5" t="s">
        <v>133</v>
      </c>
      <c r="U2" s="5"/>
      <c r="W2" s="30" t="s">
        <v>134</v>
      </c>
      <c r="X2" s="17" t="s">
        <v>15</v>
      </c>
      <c r="Y2" s="31"/>
      <c r="Z2" s="31" t="s">
        <v>178</v>
      </c>
    </row>
    <row r="3" spans="1:27" x14ac:dyDescent="0.25">
      <c r="A3" s="63" t="s">
        <v>135</v>
      </c>
      <c r="B3" s="53" t="s">
        <v>191</v>
      </c>
      <c r="C3" t="s">
        <v>148</v>
      </c>
      <c r="D3" s="1">
        <v>50.831530796780264</v>
      </c>
      <c r="E3" s="1">
        <v>0.42802404931347354</v>
      </c>
      <c r="F3" s="1">
        <v>1.4333446123339382</v>
      </c>
      <c r="G3" s="1">
        <v>14.965510899661572</v>
      </c>
      <c r="H3" s="1">
        <v>0.63117427618566246</v>
      </c>
      <c r="I3" s="1">
        <v>12.645302276214514</v>
      </c>
      <c r="J3" s="1">
        <v>18.844044677663994</v>
      </c>
      <c r="K3" s="1">
        <v>0.22106841184659681</v>
      </c>
      <c r="L3" s="1">
        <f>SUM(D3:K3)</f>
        <v>100</v>
      </c>
      <c r="N3" s="8">
        <f t="shared" ref="N3:N28" si="0">((J3/56.07)/((J3/56.07)+(G3/71.84)+(I3/40.3)))*100</f>
        <v>39.162158416806903</v>
      </c>
      <c r="O3" s="8">
        <f t="shared" ref="O3:O28" si="1">((I3/40.3)/((J3/56.07)+(G3/71.84)+(I3/40.3)))*100</f>
        <v>36.563454407430562</v>
      </c>
      <c r="P3" s="8">
        <f t="shared" ref="P3:P28" si="2">((G3/71.84)/((J3/56.07)+(G3/71.84)+(I3/40.3)))*100</f>
        <v>24.274387175762531</v>
      </c>
      <c r="Q3" s="4"/>
      <c r="R3" s="4">
        <f>((I3/40.3)/((I3/40.3)+(G3/71.84)))*100</f>
        <v>60.099854721886601</v>
      </c>
      <c r="S3" s="1"/>
      <c r="T3" s="1">
        <f>((G3/71.84)*('Whole-rock'!$H$4/40.3))/((I3/40.3)*('Whole-rock'!$F$4/71.84))</f>
        <v>0.33719060910113596</v>
      </c>
      <c r="U3" s="1"/>
      <c r="W3" s="55" t="s">
        <v>181</v>
      </c>
      <c r="X3" s="45" t="s">
        <v>181</v>
      </c>
      <c r="Y3" s="56"/>
      <c r="Z3" s="57"/>
      <c r="AA3" s="1"/>
    </row>
    <row r="4" spans="1:27" x14ac:dyDescent="0.25">
      <c r="A4" s="64"/>
      <c r="B4" s="53" t="s">
        <v>192</v>
      </c>
      <c r="C4" t="s">
        <v>151</v>
      </c>
      <c r="D4" s="1">
        <v>51.142341843996164</v>
      </c>
      <c r="E4" s="1">
        <v>0.32598311295699628</v>
      </c>
      <c r="F4" s="1">
        <v>1.203322693439016</v>
      </c>
      <c r="G4" s="1">
        <v>15.738225029130064</v>
      </c>
      <c r="H4" s="1">
        <v>0.6631688045413584</v>
      </c>
      <c r="I4" s="1">
        <v>11.834308260310891</v>
      </c>
      <c r="J4" s="1">
        <v>18.834542002279299</v>
      </c>
      <c r="K4" s="1">
        <v>0.2581082533462305</v>
      </c>
      <c r="L4" s="1">
        <f>SUM(D4:K4)</f>
        <v>100.00000000000001</v>
      </c>
      <c r="N4" s="8">
        <f>((J4/56.07)/((J4/56.07)+(G4/71.84)+(I4/40.3)))*100</f>
        <v>39.582307930241122</v>
      </c>
      <c r="O4" s="8">
        <f>((I4/40.3)/((J4/56.07)+(G4/71.84)+(I4/40.3)))*100</f>
        <v>34.603054490914325</v>
      </c>
      <c r="P4" s="8">
        <f>((G4/71.84)/((J4/56.07)+(G4/71.84)+(I4/40.3)))*100</f>
        <v>25.814637578844557</v>
      </c>
      <c r="R4" s="4">
        <f>((I4/40.3)/((I4/40.3)+(G4/71.84)))*100</f>
        <v>57.273049177319265</v>
      </c>
      <c r="S4" s="1"/>
      <c r="T4" s="1">
        <f>((G4/71.84)*('Whole-rock'!$H$5/40.3))/((I4/40.3)*('Whole-rock'!$F$5/71.84))</f>
        <v>0.24542008779976668</v>
      </c>
      <c r="U4" s="1"/>
      <c r="W4" s="58">
        <v>1055.5792734343599</v>
      </c>
      <c r="X4" s="59">
        <v>8.5870523044741298E-2</v>
      </c>
      <c r="Y4" s="60"/>
      <c r="Z4" s="61">
        <f>((X4*10^9)/(2700*9.8))/1000</f>
        <v>3.2452956555079853</v>
      </c>
      <c r="AA4" s="1"/>
    </row>
    <row r="5" spans="1:27" x14ac:dyDescent="0.25">
      <c r="A5" s="64"/>
      <c r="B5" s="53"/>
      <c r="D5" s="1"/>
      <c r="E5" s="1"/>
      <c r="F5" s="1"/>
      <c r="G5" s="1"/>
      <c r="H5" s="1"/>
      <c r="I5" s="1"/>
      <c r="J5" s="1"/>
      <c r="K5" s="1"/>
      <c r="L5" s="1"/>
      <c r="N5" s="8"/>
      <c r="O5" s="8"/>
      <c r="P5" s="8"/>
      <c r="R5" s="4"/>
      <c r="S5" s="1"/>
      <c r="T5" s="1"/>
      <c r="U5" s="1"/>
      <c r="W5" s="55"/>
      <c r="X5" s="45"/>
      <c r="Y5" s="62"/>
      <c r="Z5" s="57"/>
      <c r="AA5" s="1"/>
    </row>
    <row r="6" spans="1:27" x14ac:dyDescent="0.25">
      <c r="A6" s="64"/>
      <c r="B6" s="53" t="s">
        <v>191</v>
      </c>
      <c r="C6" t="s">
        <v>137</v>
      </c>
      <c r="D6" s="40">
        <v>51.065921602290153</v>
      </c>
      <c r="E6" s="40">
        <v>0.4538294770581075</v>
      </c>
      <c r="F6" s="40">
        <v>2.1306375912001525</v>
      </c>
      <c r="G6" s="40">
        <v>12.495041424785247</v>
      </c>
      <c r="H6" s="40">
        <v>0.44620163460460727</v>
      </c>
      <c r="I6" s="40">
        <v>14.21507666087245</v>
      </c>
      <c r="J6" s="40">
        <v>18.907014237529829</v>
      </c>
      <c r="K6" s="40">
        <v>0.28627737165946426</v>
      </c>
      <c r="L6" s="1">
        <f>SUM(D6:K6)</f>
        <v>100.00000000000001</v>
      </c>
      <c r="N6" s="8">
        <f>((J6/56.07)/((J6/56.07)+(G6/71.84)+(I6/40.3)))*100</f>
        <v>39.034359182598386</v>
      </c>
      <c r="O6" s="8">
        <f>((I6/40.3)/((J6/56.07)+(G6/71.84)+(I6/40.3)))*100</f>
        <v>40.831827589897969</v>
      </c>
      <c r="P6" s="8">
        <f>((G6/71.84)/((J6/56.07)+(G6/71.84)+(I6/40.3)))*100</f>
        <v>20.133813227503648</v>
      </c>
      <c r="R6" s="4">
        <f>((I6/40.3)/((I6/40.3)+(G6/71.84)))*100</f>
        <v>66.975147054048861</v>
      </c>
      <c r="S6" s="10"/>
      <c r="T6" s="1">
        <f>((G6/71.84)*('Whole-rock'!$H$4/40.3))/((I6/40.3)*('Whole-rock'!$F$4/71.84))</f>
        <v>0.25043881067501705</v>
      </c>
      <c r="U6" s="1"/>
      <c r="W6" s="55">
        <v>1123.9588818293173</v>
      </c>
      <c r="X6" s="45">
        <v>0.16626656815815299</v>
      </c>
      <c r="Y6" s="62"/>
      <c r="Z6" s="57">
        <f t="shared" ref="Z6:Z27" si="3">((X6*10^9)/(2700*9.8))/1000</f>
        <v>6.283694941729137</v>
      </c>
      <c r="AA6" s="1"/>
    </row>
    <row r="7" spans="1:27" x14ac:dyDescent="0.25">
      <c r="A7" s="64"/>
      <c r="B7" s="53" t="s">
        <v>192</v>
      </c>
      <c r="C7" t="s">
        <v>147</v>
      </c>
      <c r="D7" s="40">
        <v>50.998132621260446</v>
      </c>
      <c r="E7" s="40">
        <v>0.42874678936125188</v>
      </c>
      <c r="F7" s="40">
        <v>1.4076045202980496</v>
      </c>
      <c r="G7" s="40">
        <v>15.874618513492607</v>
      </c>
      <c r="H7" s="40">
        <v>0.62833694114316685</v>
      </c>
      <c r="I7" s="40">
        <v>12.647443389650643</v>
      </c>
      <c r="J7" s="40">
        <v>17.776767722453343</v>
      </c>
      <c r="K7" s="40">
        <v>0.23834950234047772</v>
      </c>
      <c r="L7" s="1">
        <f>SUM(D7:K7)</f>
        <v>99.999999999999986</v>
      </c>
      <c r="N7" s="8">
        <f>((J7/56.07)/((J7/56.07)+(G7/71.84)+(I7/40.3)))*100</f>
        <v>37.218513530968373</v>
      </c>
      <c r="O7" s="8">
        <f>((I7/40.3)/((J7/56.07)+(G7/71.84)+(I7/40.3)))*100</f>
        <v>36.841260440660101</v>
      </c>
      <c r="P7" s="8">
        <f>((G7/71.84)/((J7/56.07)+(G7/71.84)+(I7/40.3)))*100</f>
        <v>25.940226028371523</v>
      </c>
      <c r="R7" s="4">
        <f>((I7/40.3)/((I7/40.3)+(G7/71.84)))*100</f>
        <v>58.681726911376785</v>
      </c>
      <c r="S7" s="1"/>
      <c r="T7" s="1">
        <f>((G7/71.84)*('Whole-rock'!$H$5/40.3))/((I7/40.3)*('Whole-rock'!$F$5/71.84))</f>
        <v>0.23163158948292986</v>
      </c>
      <c r="U7" s="1"/>
      <c r="W7" s="55">
        <v>1053.6270012327159</v>
      </c>
      <c r="X7" s="45">
        <v>0.14093448127400701</v>
      </c>
      <c r="Y7" s="62"/>
      <c r="Z7" s="57">
        <f t="shared" si="3"/>
        <v>5.3263220436132652</v>
      </c>
      <c r="AA7" s="1"/>
    </row>
    <row r="8" spans="1:27" x14ac:dyDescent="0.25">
      <c r="A8" s="64"/>
      <c r="B8" s="53"/>
      <c r="D8" s="40"/>
      <c r="E8" s="40"/>
      <c r="F8" s="40"/>
      <c r="G8" s="40"/>
      <c r="H8" s="40"/>
      <c r="I8" s="40"/>
      <c r="J8" s="40"/>
      <c r="K8" s="40"/>
      <c r="L8" s="1"/>
      <c r="N8" s="8"/>
      <c r="O8" s="8"/>
      <c r="P8" s="8"/>
      <c r="R8" s="4"/>
      <c r="S8" s="1"/>
      <c r="T8" s="1"/>
      <c r="U8" s="1"/>
      <c r="W8" s="55"/>
      <c r="X8" s="45"/>
      <c r="Y8" s="62"/>
      <c r="Z8" s="57"/>
      <c r="AA8" s="1"/>
    </row>
    <row r="9" spans="1:27" x14ac:dyDescent="0.25">
      <c r="A9" s="64"/>
      <c r="B9" s="53" t="s">
        <v>191</v>
      </c>
      <c r="C9" t="s">
        <v>138</v>
      </c>
      <c r="D9" s="40">
        <v>50.808510359847467</v>
      </c>
      <c r="E9" s="40">
        <v>0.41406449785077587</v>
      </c>
      <c r="F9" s="40">
        <v>2.1038735071791401</v>
      </c>
      <c r="G9" s="40">
        <v>13.050916802644641</v>
      </c>
      <c r="H9" s="40">
        <v>0.48565615975685011</v>
      </c>
      <c r="I9" s="40">
        <v>14.077290154615612</v>
      </c>
      <c r="J9" s="40">
        <v>18.784227844705232</v>
      </c>
      <c r="K9" s="40">
        <v>0.27546067340028446</v>
      </c>
      <c r="L9" s="1">
        <f>SUM(D9:K9)</f>
        <v>100</v>
      </c>
      <c r="N9" s="8">
        <f>((J9/56.07)/((J9/56.07)+(G9/71.84)+(I9/40.3)))*100</f>
        <v>38.685529909335322</v>
      </c>
      <c r="O9" s="8">
        <f>((I9/40.3)/((J9/56.07)+(G9/71.84)+(I9/40.3)))*100</f>
        <v>40.336645179672345</v>
      </c>
      <c r="P9" s="8">
        <f>((G9/71.84)/((J9/56.07)+(G9/71.84)+(I9/40.3)))*100</f>
        <v>20.977824910992336</v>
      </c>
      <c r="R9" s="4">
        <f>((I9/40.3)/((I9/40.3)+(G9/71.84)))*100</f>
        <v>65.786502142197804</v>
      </c>
      <c r="S9" s="10"/>
      <c r="T9" s="1">
        <f>((G9/71.84)*('Whole-rock'!$H$4/40.3))/((I9/40.3)*('Whole-rock'!$F$4/71.84))</f>
        <v>0.2641405619697112</v>
      </c>
      <c r="U9" s="1"/>
      <c r="W9" s="55">
        <v>1104.990848599517</v>
      </c>
      <c r="X9" s="45">
        <v>0.103833664547483</v>
      </c>
      <c r="Y9" s="62"/>
      <c r="Z9" s="57">
        <f t="shared" si="3"/>
        <v>3.9241747750371498</v>
      </c>
      <c r="AA9" s="1"/>
    </row>
    <row r="10" spans="1:27" x14ac:dyDescent="0.25">
      <c r="A10" s="64"/>
      <c r="B10" s="53" t="s">
        <v>192</v>
      </c>
      <c r="C10" t="s">
        <v>144</v>
      </c>
      <c r="D10" s="40">
        <v>50.502988410082139</v>
      </c>
      <c r="E10" s="40">
        <v>0.47744030348639294</v>
      </c>
      <c r="F10" s="40">
        <v>1.99609674997135</v>
      </c>
      <c r="G10" s="40">
        <v>14.159518908385913</v>
      </c>
      <c r="H10" s="40">
        <v>0.49581658809825685</v>
      </c>
      <c r="I10" s="40">
        <v>13.280045059326003</v>
      </c>
      <c r="J10" s="40">
        <v>18.828648692103361</v>
      </c>
      <c r="K10" s="40">
        <v>0.25944528854660637</v>
      </c>
      <c r="L10" s="1">
        <f>SUM(D10:K10)</f>
        <v>100</v>
      </c>
      <c r="N10" s="8">
        <f>((J10/56.07)/((J10/56.07)+(G10/71.84)+(I10/40.3)))*100</f>
        <v>38.937032938068114</v>
      </c>
      <c r="O10" s="8">
        <f>((I10/40.3)/((J10/56.07)+(G10/71.84)+(I10/40.3)))*100</f>
        <v>38.209271784072392</v>
      </c>
      <c r="P10" s="8">
        <f>((G10/71.84)/((J10/56.07)+(G10/71.84)+(I10/40.3)))*100</f>
        <v>22.853695277859508</v>
      </c>
      <c r="R10" s="4">
        <f>((I10/40.3)/((I10/40.3)+(G10/71.84)))*100</f>
        <v>62.573559102228685</v>
      </c>
      <c r="S10" s="1"/>
      <c r="T10" s="1">
        <f>((G10/71.84)*('Whole-rock'!$H$5/40.3))/((I10/40.3)*('Whole-rock'!$F$5/71.84))</f>
        <v>0.19676424489655087</v>
      </c>
      <c r="U10" s="1"/>
      <c r="W10" s="55" t="s">
        <v>181</v>
      </c>
      <c r="X10" s="45" t="s">
        <v>181</v>
      </c>
      <c r="Y10" s="62"/>
      <c r="Z10" s="57"/>
      <c r="AA10" s="1"/>
    </row>
    <row r="11" spans="1:27" x14ac:dyDescent="0.25">
      <c r="A11" s="64"/>
      <c r="B11" s="53"/>
      <c r="D11" s="40"/>
      <c r="E11" s="40"/>
      <c r="F11" s="40"/>
      <c r="G11" s="40"/>
      <c r="H11" s="40"/>
      <c r="I11" s="40"/>
      <c r="J11" s="40"/>
      <c r="K11" s="40"/>
      <c r="L11" s="1"/>
      <c r="N11" s="8"/>
      <c r="O11" s="8"/>
      <c r="P11" s="8"/>
      <c r="R11" s="4"/>
      <c r="S11" s="1"/>
      <c r="T11" s="1"/>
      <c r="U11" s="1"/>
      <c r="W11" s="55"/>
      <c r="X11" s="45"/>
      <c r="Y11" s="62"/>
      <c r="Z11" s="57"/>
      <c r="AA11" s="1"/>
    </row>
    <row r="12" spans="1:27" x14ac:dyDescent="0.25">
      <c r="A12" s="64"/>
      <c r="B12" s="53" t="s">
        <v>191</v>
      </c>
      <c r="C12" t="s">
        <v>139</v>
      </c>
      <c r="D12" s="40">
        <v>51.022495034163427</v>
      </c>
      <c r="E12" s="40">
        <v>0.40888227425952983</v>
      </c>
      <c r="F12" s="40">
        <v>2.0545461438770896</v>
      </c>
      <c r="G12" s="40">
        <v>13.147127952902585</v>
      </c>
      <c r="H12" s="40">
        <v>0.475475860143249</v>
      </c>
      <c r="I12" s="40">
        <v>14.197670099104238</v>
      </c>
      <c r="J12" s="40">
        <v>18.39690985077878</v>
      </c>
      <c r="K12" s="40">
        <v>0.29689278477110187</v>
      </c>
      <c r="L12" s="1">
        <f>SUM(D12:K12)</f>
        <v>100.00000000000001</v>
      </c>
      <c r="N12" s="8">
        <f>((J12/56.07)/((J12/56.07)+(G12/71.84)+(I12/40.3)))*100</f>
        <v>38.001137450957721</v>
      </c>
      <c r="O12" s="8">
        <f>((I12/40.3)/((J12/56.07)+(G12/71.84)+(I12/40.3)))*100</f>
        <v>40.803207739260451</v>
      </c>
      <c r="P12" s="8">
        <f>((G12/71.84)/((J12/56.07)+(G12/71.84)+(I12/40.3)))*100</f>
        <v>21.195654809781836</v>
      </c>
      <c r="R12" s="4">
        <f>((I12/40.3)/((I12/40.3)+(G12/71.84)))*100</f>
        <v>65.812832787027887</v>
      </c>
      <c r="S12" s="10"/>
      <c r="T12" s="1">
        <f>((G12/71.84)*('Whole-rock'!$H$4/40.3))/((I12/40.3)*('Whole-rock'!$F$4/71.84))</f>
        <v>0.26383168286427805</v>
      </c>
      <c r="U12" s="1"/>
      <c r="W12" s="55">
        <v>1118.0771354367694</v>
      </c>
      <c r="X12" s="45">
        <v>0.19535856424949999</v>
      </c>
      <c r="Y12" s="62"/>
      <c r="Z12" s="57">
        <f t="shared" si="3"/>
        <v>7.3831656934807235</v>
      </c>
      <c r="AA12" s="1"/>
    </row>
    <row r="13" spans="1:27" x14ac:dyDescent="0.25">
      <c r="A13" s="64"/>
      <c r="B13" s="53" t="s">
        <v>192</v>
      </c>
      <c r="C13" s="2" t="s">
        <v>145</v>
      </c>
      <c r="D13" s="40">
        <v>50.702226655503374</v>
      </c>
      <c r="E13" s="40">
        <v>0.17093334368553934</v>
      </c>
      <c r="F13" s="40">
        <v>0.67931816694842961</v>
      </c>
      <c r="G13" s="40">
        <v>27.380637512871225</v>
      </c>
      <c r="H13" s="40">
        <v>0.96564252792646654</v>
      </c>
      <c r="I13" s="40">
        <v>15.692884071780616</v>
      </c>
      <c r="J13" s="40">
        <v>4.3237189638909168</v>
      </c>
      <c r="K13" s="40">
        <v>8.4638757393432254E-2</v>
      </c>
      <c r="L13" s="1">
        <f>SUM(D13:K13)</f>
        <v>99.999999999999986</v>
      </c>
      <c r="M13" t="s">
        <v>193</v>
      </c>
      <c r="N13" s="8">
        <f>((J13/56.07)/((J13/56.07)+(G13/71.84)+(I13/40.3)))*100</f>
        <v>9.0972751080756034</v>
      </c>
      <c r="O13" s="8">
        <f>((I13/40.3)/((J13/56.07)+(G13/71.84)+(I13/40.3)))*100</f>
        <v>45.939064510966823</v>
      </c>
      <c r="P13" s="8">
        <f>((G13/71.84)/((J13/56.07)+(G13/71.84)+(I13/40.3)))*100</f>
        <v>44.963660380957577</v>
      </c>
      <c r="R13" s="4">
        <f>((I13/40.3)/((I13/40.3)+(G13/71.84)))*100</f>
        <v>50.536509841244538</v>
      </c>
      <c r="S13" s="10"/>
      <c r="T13" s="1">
        <f>((G13/71.84)*('Whole-rock'!$H$5/40.3))/((I13/40.3)*('Whole-rock'!$F$5/71.84))</f>
        <v>0.32198676691192629</v>
      </c>
      <c r="U13" s="1"/>
      <c r="W13" s="55">
        <v>1038.8556488504055</v>
      </c>
      <c r="X13" s="45" t="s">
        <v>181</v>
      </c>
      <c r="Y13" s="62"/>
      <c r="Z13" s="57"/>
      <c r="AA13" s="1"/>
    </row>
    <row r="14" spans="1:27" x14ac:dyDescent="0.25">
      <c r="A14" s="64"/>
      <c r="B14" s="53"/>
      <c r="D14" s="40"/>
      <c r="E14" s="40"/>
      <c r="F14" s="40"/>
      <c r="G14" s="40"/>
      <c r="H14" s="40"/>
      <c r="I14" s="40"/>
      <c r="J14" s="40"/>
      <c r="K14" s="40"/>
      <c r="L14" s="1"/>
      <c r="N14" s="8"/>
      <c r="O14" s="8"/>
      <c r="P14" s="8"/>
      <c r="R14" s="4"/>
      <c r="S14" s="10"/>
      <c r="T14" s="1"/>
      <c r="U14" s="1"/>
      <c r="W14" s="55"/>
      <c r="X14" s="45"/>
      <c r="Y14" s="62"/>
      <c r="Z14" s="57"/>
      <c r="AA14" s="1"/>
    </row>
    <row r="15" spans="1:27" x14ac:dyDescent="0.25">
      <c r="A15" s="64"/>
      <c r="B15" s="53" t="s">
        <v>191</v>
      </c>
      <c r="C15" t="s">
        <v>140</v>
      </c>
      <c r="D15" s="40">
        <v>50.738779239390489</v>
      </c>
      <c r="E15" s="40">
        <v>0.48208938623997288</v>
      </c>
      <c r="F15" s="40">
        <v>2.3291468649321256</v>
      </c>
      <c r="G15" s="40">
        <v>12.58018997075067</v>
      </c>
      <c r="H15" s="40">
        <v>0.48718503916301797</v>
      </c>
      <c r="I15" s="40">
        <v>13.989047569521587</v>
      </c>
      <c r="J15" s="40">
        <v>19.093491327472556</v>
      </c>
      <c r="K15" s="40">
        <v>0.30007060252958401</v>
      </c>
      <c r="L15" s="1">
        <f>SUM(D15:K15)</f>
        <v>100</v>
      </c>
      <c r="N15" s="8">
        <f>((J15/56.07)/((J15/56.07)+(G15/71.84)+(I15/40.3)))*100</f>
        <v>39.469498948864654</v>
      </c>
      <c r="O15" s="8">
        <f>((I15/40.3)/((J15/56.07)+(G15/71.84)+(I15/40.3)))*100</f>
        <v>40.233695236290643</v>
      </c>
      <c r="P15" s="8">
        <f>((G15/71.84)/((J15/56.07)+(G15/71.84)+(I15/40.3)))*100</f>
        <v>20.296805814844706</v>
      </c>
      <c r="R15" s="4">
        <f>((I15/40.3)/((I15/40.3)+(G15/71.84)))*100</f>
        <v>66.468465546488304</v>
      </c>
      <c r="S15" s="10"/>
      <c r="T15" s="1">
        <f>((G15/71.84)*('Whole-rock'!$H$4/40.3))/((I15/40.3)*('Whole-rock'!$F$4/71.84))</f>
        <v>0.25621950681247557</v>
      </c>
      <c r="U15" s="1"/>
      <c r="W15" s="55" t="s">
        <v>181</v>
      </c>
      <c r="X15" s="45" t="s">
        <v>181</v>
      </c>
      <c r="Y15" s="62"/>
      <c r="Z15" s="57"/>
      <c r="AA15" s="1"/>
    </row>
    <row r="16" spans="1:27" x14ac:dyDescent="0.25">
      <c r="A16" s="64"/>
      <c r="B16" s="53" t="s">
        <v>192</v>
      </c>
      <c r="C16" t="s">
        <v>142</v>
      </c>
      <c r="D16" s="40">
        <v>50.642869444752975</v>
      </c>
      <c r="E16" s="40">
        <v>0.49542592155271531</v>
      </c>
      <c r="F16" s="40">
        <v>1.9580347895592862</v>
      </c>
      <c r="G16" s="40">
        <v>14.534614488070982</v>
      </c>
      <c r="H16" s="40">
        <v>0.55609881690582519</v>
      </c>
      <c r="I16" s="40">
        <v>13.27446957625672</v>
      </c>
      <c r="J16" s="40">
        <v>18.313735519916843</v>
      </c>
      <c r="K16" s="40">
        <v>0.22475144298466265</v>
      </c>
      <c r="L16" s="1">
        <f>SUM(D16:K16)</f>
        <v>100.00000000000003</v>
      </c>
      <c r="N16" s="8">
        <f>((J16/56.07)/((J16/56.07)+(G16/71.84)+(I16/40.3)))*100</f>
        <v>38.053134794025375</v>
      </c>
      <c r="O16" s="8">
        <f>((I16/40.3)/((J16/56.07)+(G16/71.84)+(I16/40.3)))*100</f>
        <v>38.375689180494867</v>
      </c>
      <c r="P16" s="8">
        <f>((G16/71.84)/((J16/56.07)+(G16/71.84)+(I16/40.3)))*100</f>
        <v>23.57117602547974</v>
      </c>
      <c r="R16" s="4">
        <f>((I16/40.3)/((I16/40.3)+(G16/71.84)))*100</f>
        <v>61.949364270322491</v>
      </c>
      <c r="S16" s="1"/>
      <c r="T16" s="1">
        <f>((G16/71.84)*('Whole-rock'!$H$5/40.3))/((I16/40.3)*('Whole-rock'!$F$5/71.84))</f>
        <v>0.20206150097997921</v>
      </c>
      <c r="U16" s="1"/>
      <c r="W16" s="55">
        <v>1070.6567399223695</v>
      </c>
      <c r="X16" s="45">
        <v>0.12909765624949601</v>
      </c>
      <c r="Y16" s="62"/>
      <c r="Z16" s="57">
        <f t="shared" si="3"/>
        <v>4.8789741590890401</v>
      </c>
      <c r="AA16" s="1"/>
    </row>
    <row r="17" spans="1:27" x14ac:dyDescent="0.25">
      <c r="A17" s="64"/>
      <c r="B17" s="53"/>
      <c r="D17" s="40"/>
      <c r="E17" s="40"/>
      <c r="F17" s="40"/>
      <c r="G17" s="40"/>
      <c r="H17" s="40"/>
      <c r="I17" s="40"/>
      <c r="J17" s="40"/>
      <c r="K17" s="40"/>
      <c r="L17" s="1"/>
      <c r="N17" s="8"/>
      <c r="O17" s="8"/>
      <c r="P17" s="8"/>
      <c r="R17" s="4"/>
      <c r="S17" s="10"/>
      <c r="T17" s="1"/>
      <c r="U17" s="1"/>
      <c r="W17" s="55"/>
      <c r="X17" s="45"/>
      <c r="Y17" s="62"/>
      <c r="Z17" s="57"/>
      <c r="AA17" s="1"/>
    </row>
    <row r="18" spans="1:27" x14ac:dyDescent="0.25">
      <c r="A18" s="64"/>
      <c r="B18" s="53" t="s">
        <v>191</v>
      </c>
      <c r="C18" t="s">
        <v>149</v>
      </c>
      <c r="D18" s="1">
        <v>51.03949210497079</v>
      </c>
      <c r="E18" s="1">
        <v>0.35994829748959173</v>
      </c>
      <c r="F18" s="1">
        <v>2.5584130478288385</v>
      </c>
      <c r="G18" s="1">
        <v>11.337108406832915</v>
      </c>
      <c r="H18" s="1">
        <v>0.39729832857727865</v>
      </c>
      <c r="I18" s="1">
        <v>14.708914731173779</v>
      </c>
      <c r="J18" s="1">
        <v>19.333795374003227</v>
      </c>
      <c r="K18" s="1">
        <v>0.26502970912357693</v>
      </c>
      <c r="L18" s="1">
        <f>SUM(D18:K18)</f>
        <v>100</v>
      </c>
      <c r="N18" s="8">
        <f>((J18/56.07)/((J18/56.07)+(G18/71.84)+(I18/40.3)))*100</f>
        <v>39.743063935308001</v>
      </c>
      <c r="O18" s="8">
        <f>((I18/40.3)/((J18/56.07)+(G18/71.84)+(I18/40.3)))*100</f>
        <v>42.0678549593596</v>
      </c>
      <c r="P18" s="8">
        <f>((G18/71.84)/((J18/56.07)+(G18/71.84)+(I18/40.3)))*100</f>
        <v>18.189081105332402</v>
      </c>
      <c r="Q18" s="4"/>
      <c r="R18" s="4">
        <f>((I18/40.3)/((I18/40.3)+(G18/71.84)))*100</f>
        <v>69.814128807006455</v>
      </c>
      <c r="S18" s="10"/>
      <c r="T18" s="1">
        <f>((G18/71.84)*('Whole-rock'!$H$4/40.3))/((I18/40.3)*('Whole-rock'!$F$4/71.84))</f>
        <v>0.21960124989617844</v>
      </c>
      <c r="U18" s="1"/>
      <c r="W18" s="55">
        <v>1131.0726513063237</v>
      </c>
      <c r="X18" s="45">
        <v>0.212119095935805</v>
      </c>
      <c r="Y18" s="62"/>
      <c r="Z18" s="57">
        <f t="shared" si="3"/>
        <v>8.0165947065685916</v>
      </c>
      <c r="AA18" s="1"/>
    </row>
    <row r="19" spans="1:27" x14ac:dyDescent="0.25">
      <c r="A19" s="64"/>
      <c r="B19" s="53" t="s">
        <v>192</v>
      </c>
      <c r="C19" t="s">
        <v>152</v>
      </c>
      <c r="D19" s="1">
        <v>50.566740847208926</v>
      </c>
      <c r="E19" s="1">
        <v>0.41373367544268325</v>
      </c>
      <c r="F19" s="1">
        <v>2.2234227017758332</v>
      </c>
      <c r="G19" s="1">
        <v>12.943401751728892</v>
      </c>
      <c r="H19" s="1">
        <v>0.47096418759768044</v>
      </c>
      <c r="I19" s="1">
        <v>13.86843642939772</v>
      </c>
      <c r="J19" s="1">
        <v>19.23881880651259</v>
      </c>
      <c r="K19" s="1">
        <v>0.27448160033569624</v>
      </c>
      <c r="L19" s="1">
        <f>SUM(D19:K19)</f>
        <v>100.00000000000003</v>
      </c>
      <c r="N19" s="8">
        <f>((J19/56.07)/((J19/56.07)+(G19/71.84)+(I19/40.3)))*100</f>
        <v>39.556495451860833</v>
      </c>
      <c r="O19" s="8">
        <f>((I19/40.3)/((J19/56.07)+(G19/71.84)+(I19/40.3)))*100</f>
        <v>39.672759863679431</v>
      </c>
      <c r="P19" s="8">
        <f>((G19/71.84)/((J19/56.07)+(G19/71.84)+(I19/40.3)))*100</f>
        <v>20.770744684459729</v>
      </c>
      <c r="R19" s="4">
        <f>((I19/40.3)/((I19/40.3)+(G19/71.84)))*100</f>
        <v>65.636101282119995</v>
      </c>
      <c r="S19" s="10"/>
      <c r="T19" s="10">
        <f>((G19/71.84)*('Whole-rock'!$H$5/40.3))/((I19/40.3)*('Whole-rock'!$F$5/71.84))</f>
        <v>0.17223371350504757</v>
      </c>
      <c r="U19" s="1"/>
      <c r="W19" s="55" t="s">
        <v>181</v>
      </c>
      <c r="X19" s="45" t="s">
        <v>181</v>
      </c>
      <c r="Y19" s="62"/>
      <c r="Z19" s="57"/>
      <c r="AA19" s="1"/>
    </row>
    <row r="20" spans="1:27" x14ac:dyDescent="0.25">
      <c r="A20" s="64"/>
      <c r="B20" s="53"/>
      <c r="D20" s="1"/>
      <c r="E20" s="1"/>
      <c r="F20" s="1"/>
      <c r="G20" s="1"/>
      <c r="H20" s="1"/>
      <c r="I20" s="1"/>
      <c r="J20" s="1"/>
      <c r="K20" s="1"/>
      <c r="L20" s="1"/>
      <c r="N20" s="8"/>
      <c r="O20" s="8"/>
      <c r="P20" s="8"/>
      <c r="R20" s="4"/>
      <c r="S20" s="10"/>
      <c r="T20" s="1"/>
      <c r="U20" s="1"/>
      <c r="W20" s="55"/>
      <c r="X20" s="45"/>
      <c r="Y20" s="62"/>
      <c r="Z20" s="57"/>
      <c r="AA20" s="1"/>
    </row>
    <row r="21" spans="1:27" x14ac:dyDescent="0.25">
      <c r="A21" s="64"/>
      <c r="B21" s="53" t="s">
        <v>191</v>
      </c>
      <c r="C21" t="s">
        <v>150</v>
      </c>
      <c r="D21" s="1">
        <v>50.90663919556863</v>
      </c>
      <c r="E21" s="1">
        <v>0.42590658746671822</v>
      </c>
      <c r="F21" s="1">
        <v>2.2862738772424618</v>
      </c>
      <c r="G21" s="1">
        <v>12.22082734325863</v>
      </c>
      <c r="H21" s="1">
        <v>0.44036543197824235</v>
      </c>
      <c r="I21" s="1">
        <v>14.179458252481139</v>
      </c>
      <c r="J21" s="1">
        <v>19.246059424871881</v>
      </c>
      <c r="K21" s="1">
        <v>0.2944698871322915</v>
      </c>
      <c r="L21" s="1">
        <f>SUM(D21:K21)</f>
        <v>100</v>
      </c>
      <c r="N21" s="8">
        <f>((J21/56.07)/((J21/56.07)+(G21/71.84)+(I21/40.3)))*100</f>
        <v>39.6725194948595</v>
      </c>
      <c r="O21" s="8">
        <f>((I21/40.3)/((J21/56.07)+(G21/71.84)+(I21/40.3)))*100</f>
        <v>40.666154665188621</v>
      </c>
      <c r="P21" s="8">
        <f>((G21/71.84)/((J21/56.07)+(G21/71.84)+(I21/40.3)))*100</f>
        <v>19.661325839951864</v>
      </c>
      <c r="Q21" s="4"/>
      <c r="R21" s="4">
        <f>((I21/40.3)/((I21/40.3)+(G21/71.84)))*100</f>
        <v>67.409005522323227</v>
      </c>
      <c r="S21" s="10"/>
      <c r="T21" s="1">
        <f>((G21/71.84)*('Whole-rock'!$H$4/40.3))/((I21/40.3)*('Whole-rock'!$F$4/71.84))</f>
        <v>0.24555801194719551</v>
      </c>
      <c r="U21" s="1"/>
      <c r="W21" s="55">
        <v>1127.1697606236253</v>
      </c>
      <c r="X21" s="45">
        <v>0.161108228876537</v>
      </c>
      <c r="Y21" s="62"/>
      <c r="Z21" s="57">
        <f t="shared" si="3"/>
        <v>6.0887463672160616</v>
      </c>
      <c r="AA21" s="1"/>
    </row>
    <row r="22" spans="1:27" x14ac:dyDescent="0.25">
      <c r="A22" s="64"/>
      <c r="B22" s="53" t="s">
        <v>192</v>
      </c>
      <c r="C22" t="s">
        <v>153</v>
      </c>
      <c r="D22" s="1">
        <v>51.07261578283336</v>
      </c>
      <c r="E22" s="1">
        <v>0.39860039591826085</v>
      </c>
      <c r="F22" s="1">
        <v>2.1456373685592318</v>
      </c>
      <c r="G22" s="1">
        <v>12.079298488337791</v>
      </c>
      <c r="H22" s="1">
        <v>0.41561181468673752</v>
      </c>
      <c r="I22" s="1">
        <v>14.341094411234112</v>
      </c>
      <c r="J22" s="1">
        <v>19.281391316819484</v>
      </c>
      <c r="K22" s="1">
        <v>0.26575042161103507</v>
      </c>
      <c r="L22" s="1">
        <f>SUM(D22:K22)</f>
        <v>100.00000000000001</v>
      </c>
      <c r="N22" s="8">
        <f>((J22/56.07)/((J22/56.07)+(G22/71.84)+(I22/40.3)))*100</f>
        <v>39.623033844304196</v>
      </c>
      <c r="O22" s="8">
        <f>((I22/40.3)/((J22/56.07)+(G22/71.84)+(I22/40.3)))*100</f>
        <v>41.003144291417428</v>
      </c>
      <c r="P22" s="8">
        <f>((G22/71.84)/((J22/56.07)+(G22/71.84)+(I22/40.3)))*100</f>
        <v>19.373821864278373</v>
      </c>
      <c r="R22" s="4">
        <f>((I22/40.3)/((I22/40.3)+(G22/71.84)))*100</f>
        <v>67.911899027323514</v>
      </c>
      <c r="S22" s="10"/>
      <c r="T22" s="10">
        <f>((G22/71.84)*('Whole-rock'!$H$5/40.3))/((I22/40.3)*('Whole-rock'!$F$5/71.84))</f>
        <v>0.15543780411574937</v>
      </c>
      <c r="U22" s="1"/>
      <c r="W22" s="55" t="s">
        <v>181</v>
      </c>
      <c r="X22" s="45" t="s">
        <v>181</v>
      </c>
      <c r="Y22" s="62"/>
      <c r="Z22" s="57"/>
      <c r="AA22" s="1"/>
    </row>
    <row r="23" spans="1:27" x14ac:dyDescent="0.25">
      <c r="A23" s="64"/>
      <c r="B23" s="2"/>
      <c r="D23" s="1"/>
      <c r="E23" s="1"/>
      <c r="F23" s="1"/>
      <c r="G23" s="1"/>
      <c r="H23" s="1"/>
      <c r="I23" s="1"/>
      <c r="J23" s="1"/>
      <c r="K23" s="1"/>
      <c r="L23" s="1"/>
      <c r="N23" s="8"/>
      <c r="O23" s="8"/>
      <c r="P23" s="8"/>
      <c r="R23" s="4"/>
      <c r="S23" s="10"/>
      <c r="T23" s="1"/>
      <c r="U23" s="1"/>
      <c r="W23" s="55"/>
      <c r="X23" s="45"/>
      <c r="Y23" s="62"/>
      <c r="Z23" s="57"/>
      <c r="AA23" s="1"/>
    </row>
    <row r="24" spans="1:27" x14ac:dyDescent="0.25">
      <c r="A24" s="64"/>
      <c r="B24" s="53" t="s">
        <v>191</v>
      </c>
      <c r="C24" t="s">
        <v>141</v>
      </c>
      <c r="D24" s="40">
        <v>50.19521673834624</v>
      </c>
      <c r="E24" s="40">
        <v>0.53356017185803839</v>
      </c>
      <c r="F24" s="40">
        <v>2.5935879029354307</v>
      </c>
      <c r="G24" s="40">
        <v>14.100660963563529</v>
      </c>
      <c r="H24" s="40">
        <v>0.49575729340556057</v>
      </c>
      <c r="I24" s="40">
        <v>12.011759022510654</v>
      </c>
      <c r="J24" s="40">
        <v>19.758439965349751</v>
      </c>
      <c r="K24" s="40">
        <v>0.31101794203078426</v>
      </c>
      <c r="L24" s="1">
        <f t="shared" ref="L24:L28" si="4">SUM(D24:K24)</f>
        <v>100</v>
      </c>
      <c r="N24" s="8">
        <f t="shared" si="0"/>
        <v>41.617806605433152</v>
      </c>
      <c r="O24" s="8">
        <f t="shared" si="1"/>
        <v>35.201296302736779</v>
      </c>
      <c r="P24" s="8">
        <f t="shared" si="2"/>
        <v>23.180897091830072</v>
      </c>
      <c r="R24" s="4">
        <f t="shared" ref="R24:R28" si="5">((I24/40.3)/((I24/40.3)+(G24/71.84)))*100</f>
        <v>60.294576575488293</v>
      </c>
      <c r="S24" s="1"/>
      <c r="T24" s="1">
        <f>((G24/71.84)*('Whole-rock'!$H$4/40.3))/((I24/40.3)*('Whole-rock'!$F$4/71.84))</f>
        <v>0.3344613960508061</v>
      </c>
      <c r="U24" s="1"/>
      <c r="W24" s="55" t="s">
        <v>181</v>
      </c>
      <c r="X24" s="45" t="s">
        <v>181</v>
      </c>
      <c r="Y24" s="62"/>
      <c r="Z24" s="57"/>
      <c r="AA24" s="1"/>
    </row>
    <row r="25" spans="1:27" x14ac:dyDescent="0.25">
      <c r="A25" s="64"/>
      <c r="B25" s="53" t="s">
        <v>192</v>
      </c>
      <c r="C25" s="2" t="s">
        <v>146</v>
      </c>
      <c r="D25" s="40">
        <v>51.320425579794239</v>
      </c>
      <c r="E25" s="40">
        <v>0.29862257102908546</v>
      </c>
      <c r="F25" s="40">
        <v>0.76479867766433163</v>
      </c>
      <c r="G25" s="40">
        <v>25.107321472091435</v>
      </c>
      <c r="H25" s="40">
        <v>0.91071659334349997</v>
      </c>
      <c r="I25" s="40">
        <v>16.800846207417628</v>
      </c>
      <c r="J25" s="40">
        <v>4.7069122672398356</v>
      </c>
      <c r="K25" s="40">
        <v>9.035663141994138E-2</v>
      </c>
      <c r="L25" s="1">
        <f t="shared" si="4"/>
        <v>99.999999999999986</v>
      </c>
      <c r="M25" t="s">
        <v>193</v>
      </c>
      <c r="N25" s="8">
        <f t="shared" ref="N25" si="6">((J25/56.07)/((J25/56.07)+(G25/71.84)+(I25/40.3)))*100</f>
        <v>9.8722820833210729</v>
      </c>
      <c r="O25" s="8">
        <f t="shared" ref="O25" si="7">((I25/40.3)/((J25/56.07)+(G25/71.84)+(I25/40.3)))*100</f>
        <v>49.027316049881051</v>
      </c>
      <c r="P25" s="8">
        <f t="shared" ref="P25" si="8">((G25/71.84)/((J25/56.07)+(G25/71.84)+(I25/40.3)))*100</f>
        <v>41.100401866797867</v>
      </c>
      <c r="R25" s="4">
        <f t="shared" ref="R25" si="9">((I25/40.3)/((I25/40.3)+(G25/71.84)))*100</f>
        <v>54.397600630702449</v>
      </c>
      <c r="S25" s="1"/>
      <c r="T25" s="1">
        <f>((G25/71.84)*('Whole-rock'!$H$5/40.3))/((I25/40.3)*('Whole-rock'!$F$5/71.84))</f>
        <v>0.27578234555291381</v>
      </c>
      <c r="U25" s="1"/>
      <c r="W25" s="55">
        <v>962.54557504370462</v>
      </c>
      <c r="X25" s="45">
        <v>0.38293273251379101</v>
      </c>
      <c r="Y25" s="62"/>
      <c r="Z25" s="57">
        <f t="shared" si="3"/>
        <v>14.472136527354156</v>
      </c>
      <c r="AA25" s="1"/>
    </row>
    <row r="26" spans="1:27" x14ac:dyDescent="0.25">
      <c r="A26" s="64"/>
      <c r="B26" s="53"/>
      <c r="D26" s="40"/>
      <c r="E26" s="40"/>
      <c r="F26" s="40"/>
      <c r="G26" s="40"/>
      <c r="H26" s="40"/>
      <c r="I26" s="40"/>
      <c r="J26" s="40"/>
      <c r="K26" s="40"/>
      <c r="L26" s="1"/>
      <c r="N26" s="8"/>
      <c r="O26" s="8"/>
      <c r="P26" s="8"/>
      <c r="R26" s="4"/>
      <c r="S26" s="1"/>
      <c r="T26" s="1"/>
      <c r="U26" s="1"/>
      <c r="W26" s="55"/>
      <c r="X26" s="45"/>
      <c r="Y26" s="62"/>
      <c r="Z26" s="57"/>
      <c r="AA26" s="1"/>
    </row>
    <row r="27" spans="1:27" x14ac:dyDescent="0.25">
      <c r="A27" s="64"/>
      <c r="B27" s="53" t="s">
        <v>191</v>
      </c>
      <c r="C27" t="s">
        <v>136</v>
      </c>
      <c r="D27" s="40">
        <v>51.25728360732522</v>
      </c>
      <c r="E27" s="40">
        <v>0.36297738274581137</v>
      </c>
      <c r="F27" s="40">
        <v>1.7742037423259183</v>
      </c>
      <c r="G27" s="40">
        <v>13.723194391237755</v>
      </c>
      <c r="H27" s="40">
        <v>0.5366997430015763</v>
      </c>
      <c r="I27" s="40">
        <v>14.005688538992651</v>
      </c>
      <c r="J27" s="40">
        <v>18.073102500858969</v>
      </c>
      <c r="K27" s="40">
        <v>0.26685009351208583</v>
      </c>
      <c r="L27" s="1">
        <f>SUM(D27:K27)</f>
        <v>99.999999999999972</v>
      </c>
      <c r="N27" s="8">
        <f>((J27/56.07)/((J27/56.07)+(G27/71.84)+(I27/40.3)))*100</f>
        <v>37.441556889015985</v>
      </c>
      <c r="O27" s="8">
        <f>((I27/40.3)/((J27/56.07)+(G27/71.84)+(I27/40.3)))*100</f>
        <v>40.36929468615569</v>
      </c>
      <c r="P27" s="8">
        <f>((G27/71.84)/((J27/56.07)+(G27/71.84)+(I27/40.3)))*100</f>
        <v>22.189148424828325</v>
      </c>
      <c r="R27" s="4">
        <f>((I27/40.3)/((I27/40.3)+(G27/71.84)))*100</f>
        <v>64.530529659341298</v>
      </c>
      <c r="S27" s="10"/>
      <c r="T27" s="1">
        <f>((G27/71.84)*('Whole-rock'!$H$4/40.3))/((I27/40.3)*('Whole-rock'!$F$4/71.84))</f>
        <v>0.27916687788224998</v>
      </c>
      <c r="U27" s="1"/>
      <c r="W27" s="55">
        <v>1113.8981607209744</v>
      </c>
      <c r="X27" s="45">
        <v>0.18727542848596401</v>
      </c>
      <c r="Y27" s="62"/>
      <c r="Z27" s="57">
        <f t="shared" si="3"/>
        <v>7.0776805928179884</v>
      </c>
      <c r="AA27" s="1"/>
    </row>
    <row r="28" spans="1:27" x14ac:dyDescent="0.25">
      <c r="A28" s="64"/>
      <c r="B28" s="53" t="s">
        <v>192</v>
      </c>
      <c r="C28" t="s">
        <v>143</v>
      </c>
      <c r="D28" s="40">
        <v>51.165424886877567</v>
      </c>
      <c r="E28" s="40">
        <v>0.39254416625055044</v>
      </c>
      <c r="F28" s="40">
        <v>2.0370419659664476</v>
      </c>
      <c r="G28" s="40">
        <v>13.024924056157138</v>
      </c>
      <c r="H28" s="40">
        <v>0.52278439454841363</v>
      </c>
      <c r="I28" s="40">
        <v>13.958995121381273</v>
      </c>
      <c r="J28" s="40">
        <v>18.607320469548551</v>
      </c>
      <c r="K28" s="40">
        <v>0.29096493927005995</v>
      </c>
      <c r="L28" s="1">
        <f t="shared" si="4"/>
        <v>100</v>
      </c>
      <c r="N28" s="8">
        <f t="shared" si="0"/>
        <v>38.608859489500489</v>
      </c>
      <c r="O28" s="8">
        <f t="shared" si="1"/>
        <v>40.297935803523835</v>
      </c>
      <c r="P28" s="8">
        <f t="shared" si="2"/>
        <v>21.093204706975659</v>
      </c>
      <c r="R28" s="4">
        <f t="shared" si="5"/>
        <v>65.641288740403567</v>
      </c>
      <c r="S28" s="10"/>
      <c r="T28" s="10">
        <f>((G28/71.84)*('Whole-rock'!$H$5/40.3))/((I28/40.3)*('Whole-rock'!$F$5/71.84))</f>
        <v>0.17219410456202022</v>
      </c>
      <c r="U28" s="1"/>
      <c r="W28" s="55" t="s">
        <v>181</v>
      </c>
      <c r="X28" s="45" t="s">
        <v>181</v>
      </c>
      <c r="Y28" s="62"/>
      <c r="Z28" s="57"/>
      <c r="AA28" s="1"/>
    </row>
    <row r="29" spans="1:27" x14ac:dyDescent="0.25">
      <c r="W29" s="32"/>
      <c r="X29" s="26"/>
      <c r="Z29" s="24"/>
    </row>
    <row r="30" spans="1:27" x14ac:dyDescent="0.25">
      <c r="W30" s="32"/>
      <c r="X30" s="26"/>
      <c r="Z30" s="24"/>
    </row>
    <row r="31" spans="1:27" x14ac:dyDescent="0.25">
      <c r="W31" s="32"/>
      <c r="X31" s="26"/>
      <c r="Z31" s="24"/>
    </row>
    <row r="32" spans="1:27" x14ac:dyDescent="0.25">
      <c r="W32" s="32"/>
      <c r="X32" s="26"/>
      <c r="Z32" s="24"/>
    </row>
    <row r="33" spans="23:26" x14ac:dyDescent="0.25">
      <c r="W33" s="32"/>
      <c r="X33" s="26"/>
      <c r="Z33" s="24"/>
    </row>
    <row r="34" spans="23:26" x14ac:dyDescent="0.25">
      <c r="W34" s="32"/>
      <c r="X34" s="26"/>
      <c r="Z34" s="24"/>
    </row>
    <row r="35" spans="23:26" x14ac:dyDescent="0.25">
      <c r="W35" s="32"/>
      <c r="X35" s="26"/>
      <c r="Z35" s="24"/>
    </row>
    <row r="36" spans="23:26" x14ac:dyDescent="0.25">
      <c r="W36" s="32"/>
      <c r="X36" s="26"/>
      <c r="Z36" s="24"/>
    </row>
    <row r="37" spans="23:26" x14ac:dyDescent="0.25">
      <c r="W37" s="32"/>
      <c r="X37" s="26"/>
      <c r="Z37" s="24"/>
    </row>
    <row r="38" spans="23:26" x14ac:dyDescent="0.25">
      <c r="W38" s="32"/>
      <c r="X38" s="26"/>
      <c r="Z38" s="24"/>
    </row>
    <row r="39" spans="23:26" x14ac:dyDescent="0.25">
      <c r="W39" s="32"/>
      <c r="X39" s="26"/>
      <c r="Z39" s="24"/>
    </row>
    <row r="40" spans="23:26" x14ac:dyDescent="0.25">
      <c r="W40" s="32"/>
      <c r="X40" s="26"/>
      <c r="Z40" s="24"/>
    </row>
    <row r="41" spans="23:26" x14ac:dyDescent="0.25">
      <c r="W41" s="32"/>
      <c r="X41" s="26"/>
      <c r="Z41" s="24"/>
    </row>
    <row r="42" spans="23:26" x14ac:dyDescent="0.25">
      <c r="W42" s="32"/>
      <c r="X42" s="26"/>
      <c r="Z42" s="24"/>
    </row>
    <row r="43" spans="23:26" x14ac:dyDescent="0.25">
      <c r="W43" s="32"/>
      <c r="X43" s="26"/>
      <c r="Z43" s="24"/>
    </row>
    <row r="44" spans="23:26" x14ac:dyDescent="0.25">
      <c r="W44" s="32"/>
      <c r="X44" s="26"/>
      <c r="Z44" s="24"/>
    </row>
    <row r="45" spans="23:26" x14ac:dyDescent="0.25">
      <c r="W45" s="32"/>
      <c r="X45" s="26"/>
      <c r="Z45" s="24"/>
    </row>
    <row r="46" spans="23:26" x14ac:dyDescent="0.25">
      <c r="W46" s="32"/>
      <c r="X46" s="26"/>
      <c r="Z46" s="24"/>
    </row>
    <row r="47" spans="23:26" x14ac:dyDescent="0.25">
      <c r="W47" s="32"/>
      <c r="X47" s="26"/>
      <c r="Z47" s="24"/>
    </row>
    <row r="48" spans="23:26" x14ac:dyDescent="0.25">
      <c r="W48" s="32"/>
      <c r="X48" s="26"/>
      <c r="Z48" s="24"/>
    </row>
    <row r="49" spans="23:26" x14ac:dyDescent="0.25">
      <c r="W49" s="32"/>
      <c r="X49" s="26"/>
      <c r="Z49" s="24"/>
    </row>
    <row r="50" spans="23:26" x14ac:dyDescent="0.25">
      <c r="W50" s="32"/>
      <c r="X50" s="26"/>
      <c r="Z50" s="24"/>
    </row>
    <row r="51" spans="23:26" x14ac:dyDescent="0.25">
      <c r="W51" s="32"/>
      <c r="X51" s="26"/>
      <c r="Z51" s="24"/>
    </row>
    <row r="52" spans="23:26" x14ac:dyDescent="0.25">
      <c r="W52" s="32"/>
      <c r="X52" s="26"/>
      <c r="Z52" s="24"/>
    </row>
    <row r="53" spans="23:26" x14ac:dyDescent="0.25">
      <c r="W53" s="32"/>
      <c r="X53" s="26"/>
      <c r="Z53" s="24"/>
    </row>
    <row r="54" spans="23:26" x14ac:dyDescent="0.25">
      <c r="W54" s="32"/>
      <c r="X54" s="26"/>
      <c r="Z54" s="24"/>
    </row>
    <row r="55" spans="23:26" x14ac:dyDescent="0.25">
      <c r="W55" s="32"/>
      <c r="X55" s="26"/>
      <c r="Z55" s="24"/>
    </row>
    <row r="56" spans="23:26" x14ac:dyDescent="0.25">
      <c r="W56" s="32"/>
      <c r="X56" s="26"/>
      <c r="Z56" s="24"/>
    </row>
    <row r="57" spans="23:26" x14ac:dyDescent="0.25">
      <c r="W57" s="32"/>
      <c r="X57" s="26"/>
      <c r="Z57" s="24"/>
    </row>
    <row r="58" spans="23:26" x14ac:dyDescent="0.25">
      <c r="W58" s="32"/>
      <c r="X58" s="26"/>
      <c r="Z58" s="24"/>
    </row>
    <row r="59" spans="23:26" x14ac:dyDescent="0.25">
      <c r="W59" s="32"/>
      <c r="X59" s="26"/>
      <c r="Z59" s="24"/>
    </row>
    <row r="60" spans="23:26" x14ac:dyDescent="0.25">
      <c r="W60" s="32"/>
      <c r="X60" s="26"/>
      <c r="Z60" s="24"/>
    </row>
    <row r="61" spans="23:26" x14ac:dyDescent="0.25">
      <c r="W61" s="32"/>
      <c r="X61" s="26"/>
      <c r="Z61" s="24"/>
    </row>
    <row r="62" spans="23:26" x14ac:dyDescent="0.25">
      <c r="W62" s="32"/>
      <c r="X62" s="26"/>
      <c r="Z62" s="24"/>
    </row>
    <row r="63" spans="23:26" x14ac:dyDescent="0.25">
      <c r="W63" s="32"/>
      <c r="X63" s="26"/>
      <c r="Z63" s="24"/>
    </row>
    <row r="64" spans="23:26" x14ac:dyDescent="0.25">
      <c r="W64" s="32"/>
      <c r="X64" s="26"/>
      <c r="Z64" s="24"/>
    </row>
    <row r="65" spans="23:26" x14ac:dyDescent="0.25">
      <c r="W65" s="32"/>
      <c r="X65" s="26"/>
      <c r="Z65" s="24"/>
    </row>
    <row r="66" spans="23:26" x14ac:dyDescent="0.25">
      <c r="W66" s="32"/>
      <c r="X66" s="26"/>
      <c r="Z66" s="24"/>
    </row>
    <row r="67" spans="23:26" x14ac:dyDescent="0.25">
      <c r="W67" s="32"/>
      <c r="X67" s="26"/>
      <c r="Z67" s="24"/>
    </row>
    <row r="68" spans="23:26" x14ac:dyDescent="0.25">
      <c r="W68" s="32"/>
      <c r="X68" s="26"/>
      <c r="Z68" s="24"/>
    </row>
    <row r="69" spans="23:26" x14ac:dyDescent="0.25">
      <c r="W69" s="32"/>
      <c r="X69" s="26"/>
      <c r="Z69" s="24"/>
    </row>
    <row r="70" spans="23:26" x14ac:dyDescent="0.25">
      <c r="W70" s="32"/>
      <c r="X70" s="26"/>
      <c r="Z70" s="24"/>
    </row>
    <row r="71" spans="23:26" x14ac:dyDescent="0.25">
      <c r="W71" s="32"/>
      <c r="X71" s="26"/>
      <c r="Z71" s="24"/>
    </row>
    <row r="72" spans="23:26" x14ac:dyDescent="0.25">
      <c r="W72" s="32"/>
      <c r="X72" s="26"/>
      <c r="Z72" s="24"/>
    </row>
    <row r="73" spans="23:26" x14ac:dyDescent="0.25">
      <c r="W73" s="32"/>
      <c r="X73" s="26"/>
      <c r="Z73" s="24"/>
    </row>
  </sheetData>
  <mergeCells count="1">
    <mergeCell ref="A3:A28"/>
  </mergeCells>
  <pageMargins left="0.7" right="0.7" top="0.75" bottom="0.75" header="0.3" footer="0.3"/>
  <pageSetup paperSize="9" orientation="portrait" horizontalDpi="360" verticalDpi="36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4"/>
  <sheetViews>
    <sheetView zoomScale="77" zoomScaleNormal="77" workbookViewId="0">
      <selection activeCell="S2" sqref="S2"/>
    </sheetView>
  </sheetViews>
  <sheetFormatPr baseColWidth="10" defaultRowHeight="15" x14ac:dyDescent="0.25"/>
  <cols>
    <col min="1" max="1" width="8.85546875" bestFit="1" customWidth="1"/>
    <col min="2" max="2" width="7.7109375" bestFit="1" customWidth="1"/>
    <col min="3" max="3" width="6.7109375" customWidth="1"/>
    <col min="4" max="4" width="5.140625" bestFit="1" customWidth="1"/>
    <col min="5" max="5" width="7" bestFit="1" customWidth="1"/>
    <col min="6" max="6" width="6.28515625" bestFit="1" customWidth="1"/>
    <col min="7" max="7" width="5.85546875" bestFit="1" customWidth="1"/>
    <col min="8" max="10" width="6.28515625" bestFit="1" customWidth="1"/>
    <col min="11" max="11" width="7.42578125" bestFit="1" customWidth="1"/>
    <col min="13" max="13" width="8.140625" style="9" bestFit="1" customWidth="1"/>
    <col min="14" max="14" width="8.7109375" style="9" bestFit="1" customWidth="1"/>
    <col min="15" max="15" width="6.85546875" style="9" bestFit="1" customWidth="1"/>
    <col min="17" max="17" width="9.28515625" bestFit="1" customWidth="1"/>
    <col min="19" max="19" width="10.5703125" bestFit="1" customWidth="1"/>
    <col min="20" max="20" width="4.42578125" customWidth="1"/>
    <col min="22" max="22" width="22.7109375" style="33" bestFit="1" customWidth="1"/>
    <col min="23" max="23" width="22.7109375" style="21" bestFit="1" customWidth="1"/>
    <col min="24" max="24" width="18.85546875" style="3" customWidth="1"/>
    <col min="25" max="25" width="11" style="3" customWidth="1"/>
  </cols>
  <sheetData>
    <row r="1" spans="1:26" x14ac:dyDescent="0.25">
      <c r="A1" s="2"/>
      <c r="B1" s="2"/>
      <c r="C1" s="2" t="s">
        <v>189</v>
      </c>
      <c r="D1" s="2"/>
      <c r="E1" s="2"/>
      <c r="F1" s="2"/>
      <c r="G1" s="2"/>
      <c r="H1" s="2"/>
      <c r="I1" s="2"/>
      <c r="J1" s="2"/>
      <c r="K1" s="2"/>
      <c r="L1" s="2"/>
      <c r="M1" s="47"/>
      <c r="N1" s="47"/>
      <c r="O1" s="47"/>
      <c r="P1" s="2"/>
      <c r="Q1" s="2" t="s">
        <v>131</v>
      </c>
      <c r="R1" s="2"/>
      <c r="S1" s="2" t="s">
        <v>190</v>
      </c>
      <c r="T1" s="2"/>
      <c r="U1" s="2"/>
      <c r="V1" s="27" t="s">
        <v>179</v>
      </c>
      <c r="W1" s="28" t="s">
        <v>180</v>
      </c>
      <c r="X1" s="29"/>
      <c r="Y1" s="3" t="s">
        <v>177</v>
      </c>
    </row>
    <row r="2" spans="1:26" x14ac:dyDescent="0.25">
      <c r="A2" s="5" t="s">
        <v>183</v>
      </c>
      <c r="B2" s="5" t="s">
        <v>185</v>
      </c>
      <c r="C2" s="5" t="s">
        <v>0</v>
      </c>
      <c r="D2" s="5" t="s">
        <v>1</v>
      </c>
      <c r="E2" s="5" t="s">
        <v>2</v>
      </c>
      <c r="F2" s="5" t="s">
        <v>3</v>
      </c>
      <c r="G2" s="5" t="s">
        <v>4</v>
      </c>
      <c r="H2" s="5" t="s">
        <v>5</v>
      </c>
      <c r="I2" s="5" t="s">
        <v>6</v>
      </c>
      <c r="J2" s="5" t="s">
        <v>7</v>
      </c>
      <c r="K2" s="5" t="s">
        <v>9</v>
      </c>
      <c r="L2" s="5"/>
      <c r="M2" s="7" t="s">
        <v>162</v>
      </c>
      <c r="N2" s="7" t="s">
        <v>164</v>
      </c>
      <c r="O2" s="7" t="s">
        <v>163</v>
      </c>
      <c r="P2" s="5"/>
      <c r="Q2" s="5" t="s">
        <v>132</v>
      </c>
      <c r="R2" s="5"/>
      <c r="S2" s="5" t="s">
        <v>133</v>
      </c>
      <c r="T2" s="5"/>
      <c r="V2" s="30" t="s">
        <v>134</v>
      </c>
      <c r="W2" s="17" t="s">
        <v>15</v>
      </c>
      <c r="X2" s="31"/>
      <c r="Y2" s="31" t="s">
        <v>178</v>
      </c>
    </row>
    <row r="3" spans="1:26" x14ac:dyDescent="0.25">
      <c r="A3" s="63" t="s">
        <v>135</v>
      </c>
      <c r="B3" t="s">
        <v>154</v>
      </c>
      <c r="C3" s="1">
        <v>50.913002062736687</v>
      </c>
      <c r="D3" s="1">
        <v>0.46868499456030549</v>
      </c>
      <c r="E3" s="1">
        <v>2.2590484544732501</v>
      </c>
      <c r="F3" s="1">
        <v>13.49146369782415</v>
      </c>
      <c r="G3" s="1">
        <v>0.48578936561411518</v>
      </c>
      <c r="H3" s="1">
        <v>14.147988996208138</v>
      </c>
      <c r="I3" s="1">
        <v>17.993899259351469</v>
      </c>
      <c r="J3" s="1">
        <v>0.24012316923187832</v>
      </c>
      <c r="K3" s="1">
        <f t="shared" ref="K3:K9" si="0">SUM(C3:J3)</f>
        <v>99.999999999999986</v>
      </c>
      <c r="M3" s="8">
        <f t="shared" ref="M3:M9" si="1">((I3/56.07)/((I3/56.07)+(F3/71.84)+(H3/40.3)))*100</f>
        <v>37.32547827943241</v>
      </c>
      <c r="N3" s="8">
        <f t="shared" ref="N3:N9" si="2">((H3/40.3)/((I3/56.07)+(F3/71.84)+(H3/40.3)))*100</f>
        <v>40.831968718198112</v>
      </c>
      <c r="O3" s="8">
        <f t="shared" ref="O3:O9" si="3">((F3/71.84)/((I3/56.07)+(F3/71.84)+(H3/40.3)))*100</f>
        <v>21.842553002369478</v>
      </c>
      <c r="Q3" s="4">
        <f t="shared" ref="Q3:Q9" si="4">((H3/40.3)/((H3/40.3)+(F3/71.84)))*100</f>
        <v>65.149230655873495</v>
      </c>
      <c r="R3" s="10"/>
      <c r="S3" s="10">
        <f>((F3/71.84)*('Whole-rock'!$H$5/40.3))/((H3/40.3)*('Whole-rock'!$F$5/71.84))</f>
        <v>0.17597930161023098</v>
      </c>
      <c r="T3" s="1"/>
      <c r="V3" s="32" t="s">
        <v>181</v>
      </c>
      <c r="W3" s="23" t="s">
        <v>181</v>
      </c>
      <c r="X3" s="34"/>
      <c r="Y3" s="24" t="s">
        <v>181</v>
      </c>
      <c r="Z3" s="1"/>
    </row>
    <row r="4" spans="1:26" x14ac:dyDescent="0.25">
      <c r="A4" s="64"/>
      <c r="B4" t="s">
        <v>155</v>
      </c>
      <c r="C4" s="1">
        <v>51.045764994996858</v>
      </c>
      <c r="D4" s="1">
        <v>0.47593952253632132</v>
      </c>
      <c r="E4" s="1">
        <v>1.9593436617308337</v>
      </c>
      <c r="F4" s="1">
        <v>12.959347390215207</v>
      </c>
      <c r="G4" s="1">
        <v>0.45772924307274998</v>
      </c>
      <c r="H4" s="1">
        <v>14.544405490101786</v>
      </c>
      <c r="I4" s="1">
        <v>18.313993637999687</v>
      </c>
      <c r="J4" s="1">
        <v>0.24347605934657723</v>
      </c>
      <c r="K4" s="1">
        <f t="shared" si="0"/>
        <v>100.00000000000001</v>
      </c>
      <c r="M4" s="8">
        <f t="shared" si="1"/>
        <v>37.633235927461214</v>
      </c>
      <c r="N4" s="8">
        <f t="shared" si="2"/>
        <v>41.58244177104612</v>
      </c>
      <c r="O4" s="8">
        <f t="shared" si="3"/>
        <v>20.784322301492654</v>
      </c>
      <c r="Q4" s="4">
        <f t="shared" si="4"/>
        <v>66.674040876453972</v>
      </c>
      <c r="R4" s="10"/>
      <c r="S4" s="10">
        <f>((F4/71.84)*('Whole-rock'!$H$5/40.3))/((H4/40.3)*('Whole-rock'!$F$5/71.84))</f>
        <v>0.16443126272952047</v>
      </c>
      <c r="T4" s="1"/>
      <c r="V4" s="32"/>
      <c r="W4" s="23"/>
      <c r="X4" s="34"/>
      <c r="Y4" s="24"/>
      <c r="Z4" s="1"/>
    </row>
    <row r="5" spans="1:26" x14ac:dyDescent="0.25">
      <c r="A5" s="64"/>
      <c r="B5" t="s">
        <v>156</v>
      </c>
      <c r="C5" s="1">
        <v>50.924557847368845</v>
      </c>
      <c r="D5" s="1">
        <v>0.37965632674156452</v>
      </c>
      <c r="E5" s="1">
        <v>1.4395167644371651</v>
      </c>
      <c r="F5" s="1">
        <v>16.333569476577242</v>
      </c>
      <c r="G5" s="1">
        <v>0.61795211530007432</v>
      </c>
      <c r="H5" s="1">
        <v>13.154069010238038</v>
      </c>
      <c r="I5" s="1">
        <v>16.893837437462892</v>
      </c>
      <c r="J5" s="1">
        <v>0.25684102187418917</v>
      </c>
      <c r="K5" s="1">
        <f t="shared" si="0"/>
        <v>100.00000000000001</v>
      </c>
      <c r="M5" s="8">
        <f t="shared" si="1"/>
        <v>35.237053028458625</v>
      </c>
      <c r="N5" s="8">
        <f t="shared" si="2"/>
        <v>38.173052984739222</v>
      </c>
      <c r="O5" s="8">
        <f t="shared" si="3"/>
        <v>26.58989398680216</v>
      </c>
      <c r="Q5" s="4">
        <f t="shared" si="4"/>
        <v>58.942736193758307</v>
      </c>
      <c r="R5" s="1"/>
      <c r="S5" s="40">
        <f>((F5/71.84)*('Whole-rock'!$H$5/40.3))/((H5/40.3)*('Whole-rock'!$F$5/71.84))</f>
        <v>0.22914913504835713</v>
      </c>
      <c r="T5" s="1"/>
      <c r="V5" s="32">
        <v>1045.6793677214414</v>
      </c>
      <c r="W5" s="26">
        <v>0.18908802375303799</v>
      </c>
      <c r="X5" s="34"/>
      <c r="Y5" s="24">
        <f t="shared" ref="Y5" si="5">((W5*10^9)/(2700*9.8))/1000</f>
        <v>7.1461838153075572</v>
      </c>
      <c r="Z5" s="1"/>
    </row>
    <row r="6" spans="1:26" x14ac:dyDescent="0.25">
      <c r="A6" s="64"/>
      <c r="B6" t="s">
        <v>157</v>
      </c>
      <c r="C6" s="40">
        <v>51.338478969656769</v>
      </c>
      <c r="D6" s="40">
        <v>0.37633545765714183</v>
      </c>
      <c r="E6" s="40">
        <v>1.80964347782097</v>
      </c>
      <c r="F6" s="40">
        <v>12.49985649019105</v>
      </c>
      <c r="G6" s="40">
        <v>0.47506614940119601</v>
      </c>
      <c r="H6" s="40">
        <v>14.237288671917835</v>
      </c>
      <c r="I6" s="40">
        <v>18.995424846438418</v>
      </c>
      <c r="J6" s="40">
        <v>0.2679059369166174</v>
      </c>
      <c r="K6" s="1">
        <f t="shared" si="0"/>
        <v>100.00000000000001</v>
      </c>
      <c r="M6" s="8">
        <f t="shared" si="1"/>
        <v>39.117493598146552</v>
      </c>
      <c r="N6" s="8">
        <f t="shared" si="2"/>
        <v>40.791982212856617</v>
      </c>
      <c r="O6" s="8">
        <f t="shared" si="3"/>
        <v>20.090524188996834</v>
      </c>
      <c r="Q6" s="4">
        <f t="shared" si="4"/>
        <v>67.001154557616545</v>
      </c>
      <c r="R6" s="10"/>
      <c r="S6" s="10">
        <f>((F6/71.84)*('Whole-rock'!$H$5/40.3))/((H6/40.3)*('Whole-rock'!$F$5/71.84))</f>
        <v>0.16202236614132584</v>
      </c>
      <c r="T6" s="1"/>
      <c r="V6" s="32"/>
      <c r="W6" s="23"/>
      <c r="X6" s="34"/>
      <c r="Y6" s="24"/>
      <c r="Z6" s="1"/>
    </row>
    <row r="7" spans="1:26" x14ac:dyDescent="0.25">
      <c r="A7" s="64"/>
      <c r="B7" t="s">
        <v>158</v>
      </c>
      <c r="C7" s="40">
        <v>51.044520627292258</v>
      </c>
      <c r="D7" s="40">
        <v>0.35462058324639134</v>
      </c>
      <c r="E7" s="40">
        <v>2.1359920894140747</v>
      </c>
      <c r="F7" s="40">
        <v>12.433140745684275</v>
      </c>
      <c r="G7" s="40">
        <v>0.46745778623994255</v>
      </c>
      <c r="H7" s="40">
        <v>14.228287204013304</v>
      </c>
      <c r="I7" s="40">
        <v>19.106111952506087</v>
      </c>
      <c r="J7" s="40">
        <v>0.22986901160365825</v>
      </c>
      <c r="K7" s="1">
        <f t="shared" si="0"/>
        <v>99.999999999999986</v>
      </c>
      <c r="M7" s="8">
        <f t="shared" si="1"/>
        <v>39.308121904712394</v>
      </c>
      <c r="N7" s="8">
        <f t="shared" si="2"/>
        <v>40.72753345058333</v>
      </c>
      <c r="O7" s="8">
        <f t="shared" si="3"/>
        <v>19.964344644704283</v>
      </c>
      <c r="Q7" s="4">
        <f t="shared" si="4"/>
        <v>67.10540970019116</v>
      </c>
      <c r="R7" s="10"/>
      <c r="S7" s="10">
        <f>((F7/71.84)*('Whole-rock'!$H$5/40.3))/((H7/40.3)*('Whole-rock'!$F$5/71.84))</f>
        <v>0.1612595564896866</v>
      </c>
      <c r="T7" s="1"/>
      <c r="V7" s="32"/>
      <c r="W7" s="23"/>
      <c r="X7" s="34"/>
      <c r="Y7" s="24"/>
      <c r="Z7" s="1"/>
    </row>
    <row r="8" spans="1:26" x14ac:dyDescent="0.25">
      <c r="A8" s="64"/>
      <c r="B8" t="s">
        <v>33</v>
      </c>
      <c r="C8" s="40">
        <v>51.587630328048427</v>
      </c>
      <c r="D8" s="40">
        <v>0.35577312118412691</v>
      </c>
      <c r="E8" s="40">
        <v>1.7063619359281075</v>
      </c>
      <c r="F8" s="40">
        <v>12.456859311104258</v>
      </c>
      <c r="G8" s="40">
        <v>0.47257012507212304</v>
      </c>
      <c r="H8" s="40">
        <v>14.647902626400088</v>
      </c>
      <c r="I8" s="40">
        <v>18.533295137847094</v>
      </c>
      <c r="J8" s="40">
        <v>0.23960741441578839</v>
      </c>
      <c r="K8" s="1">
        <f t="shared" si="0"/>
        <v>100</v>
      </c>
      <c r="M8" s="8">
        <f t="shared" si="1"/>
        <v>38.106494980609234</v>
      </c>
      <c r="N8" s="8">
        <f t="shared" si="2"/>
        <v>41.903212256424396</v>
      </c>
      <c r="O8" s="8">
        <f t="shared" si="3"/>
        <v>19.990292762966366</v>
      </c>
      <c r="Q8" s="4">
        <f t="shared" si="4"/>
        <v>67.70211550193585</v>
      </c>
      <c r="R8" s="10"/>
      <c r="S8" s="10">
        <f>((F8/71.84)*('Whole-rock'!$H$5/40.3))/((H8/40.3)*('Whole-rock'!$F$5/71.84))</f>
        <v>0.1569388078640083</v>
      </c>
      <c r="T8" s="1"/>
      <c r="V8" s="32"/>
      <c r="W8" s="23"/>
      <c r="X8" s="34"/>
      <c r="Y8" s="24"/>
      <c r="Z8" s="1"/>
    </row>
    <row r="9" spans="1:26" x14ac:dyDescent="0.25">
      <c r="A9" s="64"/>
      <c r="B9" t="s">
        <v>159</v>
      </c>
      <c r="C9" s="40">
        <v>50.785319567596396</v>
      </c>
      <c r="D9" s="40">
        <v>0.45921500898574752</v>
      </c>
      <c r="E9" s="40">
        <v>2.372233730209182</v>
      </c>
      <c r="F9" s="40">
        <v>13.411444733080833</v>
      </c>
      <c r="G9" s="40">
        <v>0.48318298046526187</v>
      </c>
      <c r="H9" s="40">
        <v>13.432602722112311</v>
      </c>
      <c r="I9" s="40">
        <v>18.802298833643686</v>
      </c>
      <c r="J9" s="40">
        <v>0.25370242390657699</v>
      </c>
      <c r="K9" s="1">
        <f t="shared" si="0"/>
        <v>99.999999999999986</v>
      </c>
      <c r="M9" s="8">
        <f t="shared" si="1"/>
        <v>39.205183918751025</v>
      </c>
      <c r="N9" s="8">
        <f t="shared" si="2"/>
        <v>38.968907017434717</v>
      </c>
      <c r="O9" s="8">
        <f t="shared" si="3"/>
        <v>21.825909063814258</v>
      </c>
      <c r="Q9" s="4">
        <f t="shared" si="4"/>
        <v>64.09906227095891</v>
      </c>
      <c r="R9" s="10"/>
      <c r="S9" s="10">
        <f>((F9/71.84)*('Whole-rock'!$H$5/40.3))/((H9/40.3)*('Whole-rock'!$F$5/71.84))</f>
        <v>0.18425217701827046</v>
      </c>
      <c r="T9" s="1"/>
      <c r="V9" s="32"/>
      <c r="W9" s="23"/>
      <c r="X9" s="34"/>
      <c r="Y9" s="24"/>
      <c r="Z9" s="1"/>
    </row>
    <row r="10" spans="1:26" x14ac:dyDescent="0.25">
      <c r="V10" s="32"/>
      <c r="W10" s="26"/>
      <c r="Y10" s="24"/>
    </row>
    <row r="11" spans="1:26" x14ac:dyDescent="0.25">
      <c r="V11" s="32"/>
      <c r="W11" s="26"/>
      <c r="Y11" s="24"/>
    </row>
    <row r="12" spans="1:26" x14ac:dyDescent="0.25">
      <c r="V12" s="32"/>
      <c r="W12" s="26"/>
      <c r="Y12" s="24"/>
    </row>
    <row r="13" spans="1:26" x14ac:dyDescent="0.25">
      <c r="V13" s="32"/>
      <c r="W13" s="26"/>
      <c r="Y13" s="24"/>
    </row>
    <row r="14" spans="1:26" x14ac:dyDescent="0.25">
      <c r="V14" s="32"/>
      <c r="W14" s="26"/>
      <c r="Y14" s="24"/>
    </row>
    <row r="15" spans="1:26" x14ac:dyDescent="0.25">
      <c r="V15" s="32"/>
      <c r="W15" s="26"/>
      <c r="Y15" s="24"/>
    </row>
    <row r="16" spans="1:26" x14ac:dyDescent="0.25">
      <c r="V16" s="32"/>
      <c r="W16" s="26"/>
      <c r="Y16" s="24"/>
    </row>
    <row r="17" spans="22:25" x14ac:dyDescent="0.25">
      <c r="V17" s="32"/>
      <c r="W17" s="26"/>
      <c r="Y17" s="24"/>
    </row>
    <row r="18" spans="22:25" x14ac:dyDescent="0.25">
      <c r="V18" s="32"/>
      <c r="W18" s="26"/>
      <c r="Y18" s="24"/>
    </row>
    <row r="19" spans="22:25" x14ac:dyDescent="0.25">
      <c r="V19" s="32"/>
      <c r="W19" s="26"/>
      <c r="Y19" s="24"/>
    </row>
    <row r="20" spans="22:25" x14ac:dyDescent="0.25">
      <c r="V20" s="32"/>
      <c r="W20" s="26"/>
      <c r="Y20" s="24"/>
    </row>
    <row r="21" spans="22:25" x14ac:dyDescent="0.25">
      <c r="V21" s="32"/>
      <c r="W21" s="26"/>
      <c r="Y21" s="24"/>
    </row>
    <row r="22" spans="22:25" x14ac:dyDescent="0.25">
      <c r="V22" s="32"/>
      <c r="W22" s="26"/>
      <c r="Y22" s="24"/>
    </row>
    <row r="23" spans="22:25" x14ac:dyDescent="0.25">
      <c r="V23" s="32"/>
      <c r="W23" s="26"/>
      <c r="Y23" s="24"/>
    </row>
    <row r="24" spans="22:25" x14ac:dyDescent="0.25">
      <c r="V24" s="32"/>
      <c r="W24" s="26"/>
      <c r="Y24" s="24"/>
    </row>
    <row r="25" spans="22:25" x14ac:dyDescent="0.25">
      <c r="V25" s="32"/>
      <c r="W25" s="26"/>
      <c r="Y25" s="24"/>
    </row>
    <row r="26" spans="22:25" x14ac:dyDescent="0.25">
      <c r="V26" s="32"/>
      <c r="W26" s="26"/>
      <c r="Y26" s="24"/>
    </row>
    <row r="27" spans="22:25" x14ac:dyDescent="0.25">
      <c r="V27" s="32"/>
      <c r="W27" s="26"/>
      <c r="Y27" s="24"/>
    </row>
    <row r="28" spans="22:25" x14ac:dyDescent="0.25">
      <c r="V28" s="32"/>
      <c r="W28" s="26"/>
      <c r="Y28" s="24"/>
    </row>
    <row r="29" spans="22:25" x14ac:dyDescent="0.25">
      <c r="V29" s="32"/>
      <c r="W29" s="26"/>
      <c r="Y29" s="24"/>
    </row>
    <row r="30" spans="22:25" x14ac:dyDescent="0.25">
      <c r="V30" s="32"/>
      <c r="W30" s="26"/>
      <c r="Y30" s="24"/>
    </row>
    <row r="31" spans="22:25" x14ac:dyDescent="0.25">
      <c r="V31" s="32"/>
      <c r="W31" s="26"/>
      <c r="Y31" s="24"/>
    </row>
    <row r="32" spans="22:25" x14ac:dyDescent="0.25">
      <c r="V32" s="32"/>
      <c r="W32" s="26"/>
      <c r="Y32" s="24"/>
    </row>
    <row r="33" spans="22:25" x14ac:dyDescent="0.25">
      <c r="V33" s="32"/>
      <c r="W33" s="26"/>
      <c r="Y33" s="24"/>
    </row>
    <row r="34" spans="22:25" x14ac:dyDescent="0.25">
      <c r="V34" s="32"/>
      <c r="W34" s="26"/>
      <c r="Y34" s="24"/>
    </row>
    <row r="35" spans="22:25" x14ac:dyDescent="0.25">
      <c r="V35" s="32"/>
      <c r="W35" s="26"/>
      <c r="Y35" s="24"/>
    </row>
    <row r="36" spans="22:25" x14ac:dyDescent="0.25">
      <c r="V36" s="32"/>
      <c r="W36" s="26"/>
      <c r="Y36" s="24"/>
    </row>
    <row r="37" spans="22:25" x14ac:dyDescent="0.25">
      <c r="V37" s="32"/>
      <c r="W37" s="26"/>
      <c r="Y37" s="24"/>
    </row>
    <row r="38" spans="22:25" x14ac:dyDescent="0.25">
      <c r="V38" s="32"/>
      <c r="W38" s="26"/>
      <c r="Y38" s="24"/>
    </row>
    <row r="39" spans="22:25" x14ac:dyDescent="0.25">
      <c r="V39" s="32"/>
      <c r="W39" s="26"/>
      <c r="Y39" s="24"/>
    </row>
    <row r="40" spans="22:25" x14ac:dyDescent="0.25">
      <c r="V40" s="32"/>
      <c r="W40" s="26"/>
      <c r="Y40" s="24"/>
    </row>
    <row r="41" spans="22:25" x14ac:dyDescent="0.25">
      <c r="V41" s="32"/>
      <c r="W41" s="26"/>
      <c r="Y41" s="24"/>
    </row>
    <row r="42" spans="22:25" x14ac:dyDescent="0.25">
      <c r="V42" s="32"/>
      <c r="W42" s="26"/>
      <c r="Y42" s="24"/>
    </row>
    <row r="43" spans="22:25" x14ac:dyDescent="0.25">
      <c r="V43" s="32"/>
      <c r="W43" s="26"/>
      <c r="Y43" s="24"/>
    </row>
    <row r="44" spans="22:25" x14ac:dyDescent="0.25">
      <c r="V44" s="32"/>
      <c r="W44" s="26"/>
      <c r="Y44" s="24"/>
    </row>
    <row r="45" spans="22:25" x14ac:dyDescent="0.25">
      <c r="V45" s="32"/>
      <c r="W45" s="26"/>
      <c r="Y45" s="24"/>
    </row>
    <row r="46" spans="22:25" x14ac:dyDescent="0.25">
      <c r="V46" s="32"/>
      <c r="W46" s="26"/>
      <c r="Y46" s="24"/>
    </row>
    <row r="47" spans="22:25" x14ac:dyDescent="0.25">
      <c r="V47" s="32"/>
      <c r="W47" s="26"/>
      <c r="Y47" s="24"/>
    </row>
    <row r="48" spans="22:25" x14ac:dyDescent="0.25">
      <c r="V48" s="32"/>
      <c r="W48" s="26"/>
      <c r="Y48" s="24"/>
    </row>
    <row r="49" spans="22:25" x14ac:dyDescent="0.25">
      <c r="V49" s="32"/>
      <c r="W49" s="26"/>
      <c r="Y49" s="24"/>
    </row>
    <row r="50" spans="22:25" x14ac:dyDescent="0.25">
      <c r="V50" s="32"/>
      <c r="W50" s="26"/>
      <c r="Y50" s="24"/>
    </row>
    <row r="51" spans="22:25" x14ac:dyDescent="0.25">
      <c r="V51" s="32"/>
      <c r="W51" s="26"/>
      <c r="Y51" s="24"/>
    </row>
    <row r="52" spans="22:25" x14ac:dyDescent="0.25">
      <c r="V52" s="32"/>
      <c r="W52" s="26"/>
      <c r="Y52" s="24"/>
    </row>
    <row r="53" spans="22:25" x14ac:dyDescent="0.25">
      <c r="V53" s="32"/>
      <c r="W53" s="26"/>
      <c r="Y53" s="24"/>
    </row>
    <row r="54" spans="22:25" x14ac:dyDescent="0.25">
      <c r="V54" s="32"/>
      <c r="W54" s="26"/>
      <c r="Y54" s="24"/>
    </row>
  </sheetData>
  <mergeCells count="1">
    <mergeCell ref="A3:A9"/>
  </mergeCells>
  <pageMargins left="0.7" right="0.7" top="0.75" bottom="0.75" header="0.3" footer="0.3"/>
  <pageSetup paperSize="9" orientation="portrait" horizontalDpi="360" verticalDpi="36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2"/>
  <sheetViews>
    <sheetView zoomScale="77" zoomScaleNormal="77" workbookViewId="0">
      <selection activeCell="K22" sqref="K22"/>
    </sheetView>
  </sheetViews>
  <sheetFormatPr baseColWidth="10" defaultRowHeight="15" x14ac:dyDescent="0.25"/>
  <cols>
    <col min="1" max="1" width="8.85546875" bestFit="1" customWidth="1"/>
    <col min="2" max="2" width="7.7109375" bestFit="1" customWidth="1"/>
    <col min="3" max="3" width="6.7109375" customWidth="1"/>
    <col min="4" max="4" width="5.140625" bestFit="1" customWidth="1"/>
    <col min="5" max="5" width="7" bestFit="1" customWidth="1"/>
    <col min="6" max="6" width="6.28515625" bestFit="1" customWidth="1"/>
    <col min="7" max="7" width="5.85546875" bestFit="1" customWidth="1"/>
    <col min="8" max="10" width="6.28515625" bestFit="1" customWidth="1"/>
    <col min="11" max="11" width="7.42578125" bestFit="1" customWidth="1"/>
    <col min="13" max="13" width="8.140625" style="9" bestFit="1" customWidth="1"/>
    <col min="14" max="14" width="8.7109375" style="9" bestFit="1" customWidth="1"/>
    <col min="15" max="15" width="6.85546875" style="9" bestFit="1" customWidth="1"/>
    <col min="17" max="17" width="9.28515625" bestFit="1" customWidth="1"/>
    <col min="19" max="19" width="10.5703125" bestFit="1" customWidth="1"/>
    <col min="20" max="20" width="4.42578125" customWidth="1"/>
    <col min="22" max="22" width="22.7109375" style="33" bestFit="1" customWidth="1"/>
    <col min="23" max="23" width="22.7109375" style="21" bestFit="1" customWidth="1"/>
    <col min="24" max="24" width="18.85546875" style="3" customWidth="1"/>
    <col min="25" max="25" width="11" style="3" customWidth="1"/>
  </cols>
  <sheetData>
    <row r="1" spans="1:26" x14ac:dyDescent="0.25">
      <c r="A1" s="2"/>
      <c r="B1" s="2"/>
      <c r="C1" s="2" t="s">
        <v>194</v>
      </c>
      <c r="D1" s="2"/>
      <c r="E1" s="2"/>
      <c r="F1" s="2"/>
      <c r="G1" s="2"/>
      <c r="H1" s="2"/>
      <c r="I1" s="2"/>
      <c r="J1" s="2"/>
      <c r="K1" s="2"/>
      <c r="L1" s="2"/>
      <c r="M1" s="42"/>
      <c r="N1" s="42"/>
      <c r="O1" s="42"/>
      <c r="P1" s="2"/>
      <c r="Q1" s="2" t="s">
        <v>131</v>
      </c>
      <c r="R1" s="2"/>
      <c r="S1" s="2" t="s">
        <v>190</v>
      </c>
      <c r="T1" s="2"/>
      <c r="U1" s="2"/>
      <c r="V1" s="27" t="s">
        <v>179</v>
      </c>
      <c r="W1" s="28" t="s">
        <v>180</v>
      </c>
      <c r="X1" s="29"/>
      <c r="Y1" s="3" t="s">
        <v>177</v>
      </c>
    </row>
    <row r="2" spans="1:26" x14ac:dyDescent="0.25">
      <c r="A2" s="5" t="s">
        <v>183</v>
      </c>
      <c r="B2" s="5" t="s">
        <v>185</v>
      </c>
      <c r="C2" s="5" t="s">
        <v>0</v>
      </c>
      <c r="D2" s="5" t="s">
        <v>1</v>
      </c>
      <c r="E2" s="5" t="s">
        <v>2</v>
      </c>
      <c r="F2" s="5" t="s">
        <v>3</v>
      </c>
      <c r="G2" s="5" t="s">
        <v>4</v>
      </c>
      <c r="H2" s="5" t="s">
        <v>5</v>
      </c>
      <c r="I2" s="5" t="s">
        <v>6</v>
      </c>
      <c r="J2" s="5" t="s">
        <v>7</v>
      </c>
      <c r="K2" s="5" t="s">
        <v>9</v>
      </c>
      <c r="L2" s="5"/>
      <c r="M2" s="7" t="s">
        <v>162</v>
      </c>
      <c r="N2" s="7" t="s">
        <v>164</v>
      </c>
      <c r="O2" s="7" t="s">
        <v>163</v>
      </c>
      <c r="P2" s="5"/>
      <c r="Q2" s="5" t="s">
        <v>132</v>
      </c>
      <c r="R2" s="5"/>
      <c r="S2" s="5" t="s">
        <v>133</v>
      </c>
      <c r="T2" s="5"/>
      <c r="V2" s="30" t="s">
        <v>134</v>
      </c>
      <c r="W2" s="17" t="s">
        <v>15</v>
      </c>
      <c r="X2" s="31"/>
      <c r="Y2" s="31" t="s">
        <v>178</v>
      </c>
    </row>
    <row r="3" spans="1:26" s="11" customFormat="1" x14ac:dyDescent="0.25">
      <c r="A3" s="66" t="s">
        <v>135</v>
      </c>
      <c r="B3" s="11" t="s">
        <v>160</v>
      </c>
      <c r="C3" s="39">
        <v>51.209143754584581</v>
      </c>
      <c r="D3" s="39">
        <v>0.27502522703065929</v>
      </c>
      <c r="E3" s="39">
        <v>0.77013159943285558</v>
      </c>
      <c r="F3" s="39">
        <v>25.075378291909864</v>
      </c>
      <c r="G3" s="39">
        <v>0.9860108891951096</v>
      </c>
      <c r="H3" s="39">
        <v>16.91723792843371</v>
      </c>
      <c r="I3" s="39">
        <v>4.697226427077795</v>
      </c>
      <c r="J3" s="39">
        <v>6.9845882335426282E-2</v>
      </c>
      <c r="K3" s="12">
        <f t="shared" ref="K3:K7" si="0">SUM(C3:J3)</f>
        <v>100.00000000000001</v>
      </c>
      <c r="M3" s="48">
        <f t="shared" ref="M3:M7" si="1">((I3/56.07)/((I3/56.07)+(F3/71.84)+(H3/40.3)))*100</f>
        <v>9.825728145119335</v>
      </c>
      <c r="N3" s="48">
        <f t="shared" ref="N3:N7" si="2">((H3/40.3)/((I3/56.07)+(F3/71.84)+(H3/40.3)))*100</f>
        <v>49.235484483637023</v>
      </c>
      <c r="O3" s="48">
        <f t="shared" ref="O3:O7" si="3">((F3/71.84)/((I3/56.07)+(F3/71.84)+(H3/40.3)))*100</f>
        <v>40.938787371243649</v>
      </c>
      <c r="Q3" s="49">
        <f t="shared" ref="Q3:Q7" si="4">((H3/40.3)/((H3/40.3)+(F3/71.84)))*100</f>
        <v>54.6003682323853</v>
      </c>
      <c r="R3" s="12"/>
      <c r="S3" s="12">
        <f>((F3/71.84)*('Whole-rock'!$H$5/40.3))/((H3/40.3)*('Whole-rock'!$F$5/71.84))</f>
        <v>0.273536490311099</v>
      </c>
      <c r="T3" s="12"/>
      <c r="V3" s="32" t="s">
        <v>181</v>
      </c>
      <c r="W3" s="37" t="s">
        <v>181</v>
      </c>
      <c r="X3" s="50"/>
      <c r="Y3" s="32" t="s">
        <v>181</v>
      </c>
      <c r="Z3" s="12"/>
    </row>
    <row r="4" spans="1:26" s="11" customFormat="1" x14ac:dyDescent="0.25">
      <c r="A4" s="67"/>
      <c r="B4" s="11" t="s">
        <v>63</v>
      </c>
      <c r="C4" s="39">
        <v>51.281675599482135</v>
      </c>
      <c r="D4" s="39">
        <v>0.25896185995344295</v>
      </c>
      <c r="E4" s="39">
        <v>0.68896480464772702</v>
      </c>
      <c r="F4" s="39">
        <v>25.424882163239165</v>
      </c>
      <c r="G4" s="39">
        <v>0.94535509422514208</v>
      </c>
      <c r="H4" s="39">
        <v>16.921013467240698</v>
      </c>
      <c r="I4" s="39">
        <v>4.395757385207947</v>
      </c>
      <c r="J4" s="39">
        <v>8.3389626003727665E-2</v>
      </c>
      <c r="K4" s="12">
        <f t="shared" si="0"/>
        <v>99.999999999999972</v>
      </c>
      <c r="M4" s="48">
        <f t="shared" si="1"/>
        <v>9.1996202857831868</v>
      </c>
      <c r="N4" s="48">
        <f t="shared" si="2"/>
        <v>49.27062471804561</v>
      </c>
      <c r="O4" s="48">
        <f t="shared" si="3"/>
        <v>41.529754996171206</v>
      </c>
      <c r="Q4" s="49">
        <f t="shared" si="4"/>
        <v>54.262575633625019</v>
      </c>
      <c r="R4" s="12"/>
      <c r="S4" s="12">
        <f>((F4/71.84)*('Whole-rock'!$H$5/40.3))/((H4/40.3)*('Whole-rock'!$F$5/71.84))</f>
        <v>0.2772871932212439</v>
      </c>
      <c r="T4" s="12"/>
      <c r="V4" s="32">
        <v>866.70351399058416</v>
      </c>
      <c r="W4" s="54">
        <v>0.157770177153679</v>
      </c>
      <c r="X4" s="50"/>
      <c r="Y4" s="32">
        <f t="shared" ref="Y4:Y6" si="5">((W4*10^9)/(2700*9.8))/1000</f>
        <v>5.9625917291639814</v>
      </c>
      <c r="Z4" s="12"/>
    </row>
    <row r="5" spans="1:26" s="11" customFormat="1" x14ac:dyDescent="0.25">
      <c r="A5" s="67"/>
      <c r="B5" s="11" t="s">
        <v>53</v>
      </c>
      <c r="C5" s="39">
        <v>51.173319846387429</v>
      </c>
      <c r="D5" s="39">
        <v>0.31028283005656543</v>
      </c>
      <c r="E5" s="39">
        <v>0.75345658421744577</v>
      </c>
      <c r="F5" s="39">
        <v>26.121476363064797</v>
      </c>
      <c r="G5" s="39">
        <v>0.96317726856858232</v>
      </c>
      <c r="H5" s="39">
        <v>15.31578635760266</v>
      </c>
      <c r="I5" s="39">
        <v>5.2748522567703633</v>
      </c>
      <c r="J5" s="39">
        <v>8.7648493332141794E-2</v>
      </c>
      <c r="K5" s="12">
        <f t="shared" si="0"/>
        <v>99.999999999999986</v>
      </c>
      <c r="M5" s="48">
        <f t="shared" si="1"/>
        <v>11.22993713389635</v>
      </c>
      <c r="N5" s="48">
        <f t="shared" si="2"/>
        <v>45.366140627472326</v>
      </c>
      <c r="O5" s="48">
        <f t="shared" si="3"/>
        <v>43.403922238631324</v>
      </c>
      <c r="Q5" s="49">
        <f t="shared" si="4"/>
        <v>51.105225300899427</v>
      </c>
      <c r="R5" s="12"/>
      <c r="S5" s="12">
        <f>((F5/71.84)*('Whole-rock'!$H$5/40.3))/((H5/40.3)*('Whole-rock'!$F$5/71.84))</f>
        <v>0.31474269099412977</v>
      </c>
      <c r="T5" s="12"/>
      <c r="V5" s="32">
        <v>983.16811007309923</v>
      </c>
      <c r="W5" s="54">
        <v>0.60124595517618196</v>
      </c>
      <c r="X5" s="50"/>
      <c r="Y5" s="32">
        <f t="shared" si="5"/>
        <v>22.722825214519343</v>
      </c>
      <c r="Z5" s="12"/>
    </row>
    <row r="6" spans="1:26" s="11" customFormat="1" x14ac:dyDescent="0.25">
      <c r="A6" s="67"/>
      <c r="B6" s="11" t="s">
        <v>161</v>
      </c>
      <c r="C6" s="39">
        <v>51.138638103934376</v>
      </c>
      <c r="D6" s="39">
        <v>0.25339242343456359</v>
      </c>
      <c r="E6" s="39">
        <v>0.72855946561802831</v>
      </c>
      <c r="F6" s="39">
        <v>25.885265562429336</v>
      </c>
      <c r="G6" s="39">
        <v>0.99317234406489419</v>
      </c>
      <c r="H6" s="39">
        <v>16.126006535265734</v>
      </c>
      <c r="I6" s="39">
        <v>4.7803608011501524</v>
      </c>
      <c r="J6" s="39">
        <v>9.4604764102919542E-2</v>
      </c>
      <c r="K6" s="12">
        <f t="shared" si="0"/>
        <v>100</v>
      </c>
      <c r="M6" s="48">
        <f t="shared" si="1"/>
        <v>10.080945997943889</v>
      </c>
      <c r="N6" s="48">
        <f t="shared" si="2"/>
        <v>47.314358172747248</v>
      </c>
      <c r="O6" s="48">
        <f t="shared" si="3"/>
        <v>42.604695829308859</v>
      </c>
      <c r="Q6" s="49">
        <f t="shared" si="4"/>
        <v>52.618834459340903</v>
      </c>
      <c r="R6" s="12"/>
      <c r="S6" s="12">
        <f>((F6/71.84)*('Whole-rock'!$H$5/40.3))/((H6/40.3)*('Whole-rock'!$F$5/71.84))</f>
        <v>0.29622589988498232</v>
      </c>
      <c r="T6" s="12"/>
      <c r="V6" s="32">
        <v>961.89197944254499</v>
      </c>
      <c r="W6" s="54">
        <v>0.41602791077507401</v>
      </c>
      <c r="X6" s="50"/>
      <c r="Y6" s="32">
        <f t="shared" si="5"/>
        <v>15.72289912226281</v>
      </c>
      <c r="Z6" s="12"/>
    </row>
    <row r="7" spans="1:26" s="11" customFormat="1" x14ac:dyDescent="0.25">
      <c r="A7" s="67"/>
      <c r="B7" s="11" t="s">
        <v>85</v>
      </c>
      <c r="C7" s="39">
        <v>50.657352852202216</v>
      </c>
      <c r="D7" s="39">
        <v>0.30397174108114905</v>
      </c>
      <c r="E7" s="39">
        <v>0.72825587120665247</v>
      </c>
      <c r="F7" s="39">
        <v>26.169105624495092</v>
      </c>
      <c r="G7" s="39">
        <v>0.99513542925519327</v>
      </c>
      <c r="H7" s="39">
        <v>14.827565136891025</v>
      </c>
      <c r="I7" s="39">
        <v>6.2503331015155297</v>
      </c>
      <c r="J7" s="39">
        <v>6.8280243353145365E-2</v>
      </c>
      <c r="K7" s="12">
        <f t="shared" si="0"/>
        <v>100</v>
      </c>
      <c r="M7" s="48">
        <f t="shared" si="1"/>
        <v>13.21291418998144</v>
      </c>
      <c r="N7" s="48">
        <f t="shared" si="2"/>
        <v>43.610473498380685</v>
      </c>
      <c r="O7" s="48">
        <f t="shared" si="3"/>
        <v>43.176612311637875</v>
      </c>
      <c r="Q7" s="49">
        <f t="shared" si="4"/>
        <v>50.249957227330199</v>
      </c>
      <c r="R7" s="12"/>
      <c r="S7" s="12">
        <f>((F7/71.84)*('Whole-rock'!$H$5/40.3))/((H7/40.3)*('Whole-rock'!$F$5/71.84))</f>
        <v>0.32569888637560152</v>
      </c>
      <c r="T7" s="12"/>
      <c r="V7" s="32" t="s">
        <v>181</v>
      </c>
      <c r="W7" s="37" t="s">
        <v>181</v>
      </c>
      <c r="X7" s="51"/>
      <c r="Y7" s="32" t="s">
        <v>181</v>
      </c>
      <c r="Z7" s="12"/>
    </row>
    <row r="8" spans="1:26" x14ac:dyDescent="0.25">
      <c r="V8" s="32"/>
      <c r="W8" s="26"/>
      <c r="Y8" s="24"/>
    </row>
    <row r="9" spans="1:26" x14ac:dyDescent="0.25">
      <c r="V9" s="32"/>
      <c r="W9" s="26"/>
      <c r="Y9" s="24"/>
    </row>
    <row r="10" spans="1:26" x14ac:dyDescent="0.25">
      <c r="V10" s="32"/>
      <c r="W10" s="26"/>
      <c r="Y10" s="24"/>
    </row>
    <row r="11" spans="1:26" x14ac:dyDescent="0.25">
      <c r="V11" s="32"/>
      <c r="W11" s="26"/>
      <c r="Y11" s="24"/>
    </row>
    <row r="12" spans="1:26" x14ac:dyDescent="0.25">
      <c r="V12" s="32"/>
      <c r="W12" s="26"/>
      <c r="Y12" s="24"/>
    </row>
    <row r="13" spans="1:26" x14ac:dyDescent="0.25">
      <c r="V13" s="32"/>
      <c r="W13" s="26"/>
      <c r="Y13" s="24"/>
    </row>
    <row r="14" spans="1:26" x14ac:dyDescent="0.25">
      <c r="V14" s="32"/>
      <c r="W14" s="26"/>
      <c r="Y14" s="24"/>
    </row>
    <row r="15" spans="1:26" x14ac:dyDescent="0.25">
      <c r="V15" s="32"/>
      <c r="W15" s="26"/>
      <c r="Y15" s="24"/>
    </row>
    <row r="16" spans="1:26" x14ac:dyDescent="0.25">
      <c r="V16" s="32"/>
      <c r="W16" s="26"/>
      <c r="Y16" s="24"/>
    </row>
    <row r="17" spans="22:25" x14ac:dyDescent="0.25">
      <c r="V17" s="32"/>
      <c r="W17" s="26"/>
      <c r="Y17" s="24"/>
    </row>
    <row r="18" spans="22:25" x14ac:dyDescent="0.25">
      <c r="V18" s="32"/>
      <c r="W18" s="26"/>
      <c r="Y18" s="24"/>
    </row>
    <row r="19" spans="22:25" x14ac:dyDescent="0.25">
      <c r="V19" s="32"/>
      <c r="W19" s="26"/>
      <c r="Y19" s="24"/>
    </row>
    <row r="20" spans="22:25" x14ac:dyDescent="0.25">
      <c r="V20" s="32"/>
      <c r="W20" s="26"/>
      <c r="Y20" s="24"/>
    </row>
    <row r="21" spans="22:25" x14ac:dyDescent="0.25">
      <c r="V21" s="32"/>
      <c r="W21" s="26"/>
      <c r="Y21" s="24"/>
    </row>
    <row r="22" spans="22:25" x14ac:dyDescent="0.25">
      <c r="V22" s="32"/>
      <c r="W22" s="26"/>
      <c r="Y22" s="24"/>
    </row>
    <row r="23" spans="22:25" x14ac:dyDescent="0.25">
      <c r="V23" s="32"/>
      <c r="W23" s="26"/>
      <c r="Y23" s="24"/>
    </row>
    <row r="24" spans="22:25" x14ac:dyDescent="0.25">
      <c r="V24" s="32"/>
      <c r="W24" s="26"/>
      <c r="Y24" s="24"/>
    </row>
    <row r="25" spans="22:25" x14ac:dyDescent="0.25">
      <c r="V25" s="32"/>
      <c r="W25" s="26"/>
      <c r="Y25" s="24"/>
    </row>
    <row r="26" spans="22:25" x14ac:dyDescent="0.25">
      <c r="V26" s="32"/>
      <c r="W26" s="26"/>
      <c r="Y26" s="24"/>
    </row>
    <row r="27" spans="22:25" x14ac:dyDescent="0.25">
      <c r="V27" s="32"/>
      <c r="W27" s="26"/>
      <c r="Y27" s="24"/>
    </row>
    <row r="28" spans="22:25" x14ac:dyDescent="0.25">
      <c r="V28" s="32"/>
      <c r="W28" s="26"/>
      <c r="Y28" s="24"/>
    </row>
    <row r="29" spans="22:25" x14ac:dyDescent="0.25">
      <c r="V29" s="32"/>
      <c r="W29" s="26"/>
      <c r="Y29" s="24"/>
    </row>
    <row r="30" spans="22:25" x14ac:dyDescent="0.25">
      <c r="V30" s="32"/>
      <c r="W30" s="26"/>
      <c r="Y30" s="24"/>
    </row>
    <row r="31" spans="22:25" x14ac:dyDescent="0.25">
      <c r="V31" s="32"/>
      <c r="W31" s="26"/>
      <c r="Y31" s="24"/>
    </row>
    <row r="32" spans="22:25" x14ac:dyDescent="0.25">
      <c r="V32" s="32"/>
      <c r="W32" s="26"/>
      <c r="Y32" s="24"/>
    </row>
    <row r="33" spans="22:25" x14ac:dyDescent="0.25">
      <c r="V33" s="32"/>
      <c r="W33" s="26"/>
      <c r="Y33" s="24"/>
    </row>
    <row r="34" spans="22:25" x14ac:dyDescent="0.25">
      <c r="V34" s="32"/>
      <c r="W34" s="26"/>
      <c r="Y34" s="24"/>
    </row>
    <row r="35" spans="22:25" x14ac:dyDescent="0.25">
      <c r="V35" s="32"/>
      <c r="W35" s="26"/>
      <c r="Y35" s="24"/>
    </row>
    <row r="36" spans="22:25" x14ac:dyDescent="0.25">
      <c r="V36" s="32"/>
      <c r="W36" s="26"/>
      <c r="Y36" s="24"/>
    </row>
    <row r="37" spans="22:25" x14ac:dyDescent="0.25">
      <c r="V37" s="32"/>
      <c r="W37" s="26"/>
      <c r="Y37" s="24"/>
    </row>
    <row r="38" spans="22:25" x14ac:dyDescent="0.25">
      <c r="V38" s="32"/>
      <c r="W38" s="26"/>
      <c r="Y38" s="24"/>
    </row>
    <row r="39" spans="22:25" x14ac:dyDescent="0.25">
      <c r="V39" s="32"/>
      <c r="W39" s="26"/>
      <c r="Y39" s="24"/>
    </row>
    <row r="40" spans="22:25" x14ac:dyDescent="0.25">
      <c r="V40" s="32"/>
      <c r="W40" s="26"/>
      <c r="Y40" s="24"/>
    </row>
    <row r="41" spans="22:25" x14ac:dyDescent="0.25">
      <c r="V41" s="32"/>
      <c r="W41" s="26"/>
      <c r="Y41" s="24"/>
    </row>
    <row r="42" spans="22:25" x14ac:dyDescent="0.25">
      <c r="V42" s="32"/>
      <c r="W42" s="26"/>
      <c r="Y42" s="24"/>
    </row>
    <row r="43" spans="22:25" x14ac:dyDescent="0.25">
      <c r="V43" s="32"/>
      <c r="W43" s="26"/>
      <c r="Y43" s="24"/>
    </row>
    <row r="44" spans="22:25" x14ac:dyDescent="0.25">
      <c r="V44" s="32"/>
      <c r="W44" s="26"/>
      <c r="Y44" s="24"/>
    </row>
    <row r="45" spans="22:25" x14ac:dyDescent="0.25">
      <c r="V45" s="32"/>
      <c r="W45" s="26"/>
      <c r="Y45" s="24"/>
    </row>
    <row r="46" spans="22:25" x14ac:dyDescent="0.25">
      <c r="V46" s="32"/>
      <c r="W46" s="26"/>
      <c r="Y46" s="24"/>
    </row>
    <row r="47" spans="22:25" x14ac:dyDescent="0.25">
      <c r="V47" s="32"/>
      <c r="W47" s="26"/>
      <c r="Y47" s="24"/>
    </row>
    <row r="48" spans="22:25" x14ac:dyDescent="0.25">
      <c r="V48" s="32"/>
      <c r="W48" s="26"/>
      <c r="Y48" s="24"/>
    </row>
    <row r="49" spans="22:25" x14ac:dyDescent="0.25">
      <c r="V49" s="32"/>
      <c r="W49" s="26"/>
      <c r="Y49" s="24"/>
    </row>
    <row r="50" spans="22:25" x14ac:dyDescent="0.25">
      <c r="V50" s="32"/>
      <c r="W50" s="26"/>
      <c r="Y50" s="24"/>
    </row>
    <row r="51" spans="22:25" x14ac:dyDescent="0.25">
      <c r="V51" s="32"/>
      <c r="W51" s="26"/>
      <c r="Y51" s="24"/>
    </row>
    <row r="52" spans="22:25" x14ac:dyDescent="0.25">
      <c r="V52" s="32"/>
      <c r="W52" s="26"/>
      <c r="Y52" s="24"/>
    </row>
  </sheetData>
  <mergeCells count="1">
    <mergeCell ref="A3:A7"/>
  </mergeCells>
  <pageMargins left="0.7" right="0.7" top="0.75" bottom="0.75" header="0.3" footer="0.3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Whole-rock</vt:lpstr>
      <vt:lpstr>Glass</vt:lpstr>
      <vt:lpstr>Pl phenoc</vt:lpstr>
      <vt:lpstr>Pl microphen</vt:lpstr>
      <vt:lpstr>Aug phenoc</vt:lpstr>
      <vt:lpstr>Aug microphen</vt:lpstr>
      <vt:lpstr>Pigeon microph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HM</cp:lastModifiedBy>
  <dcterms:created xsi:type="dcterms:W3CDTF">2020-09-16T20:23:51Z</dcterms:created>
  <dcterms:modified xsi:type="dcterms:W3CDTF">2022-08-03T00:11:00Z</dcterms:modified>
</cp:coreProperties>
</file>