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waldo.vivallo\Desktop\"/>
    </mc:Choice>
  </mc:AlternateContent>
  <bookViews>
    <workbookView xWindow="0" yWindow="0" windowWidth="23040" windowHeight="8796" tabRatio="726"/>
  </bookViews>
  <sheets>
    <sheet name="Titulo" sheetId="15" r:id="rId1"/>
    <sheet name="RP" sheetId="10" r:id="rId2"/>
    <sheet name="T-1" sheetId="8" r:id="rId3"/>
    <sheet name="IR" sheetId="6" r:id="rId4"/>
    <sheet name="LP" sheetId="2" r:id="rId5"/>
    <sheet name="SELK-65" sheetId="1" r:id="rId6"/>
    <sheet name="PM" sheetId="5" r:id="rId7"/>
    <sheet name="RGP-3" sheetId="7" r:id="rId8"/>
    <sheet name="Fuentes" sheetId="11" r:id="rId9"/>
    <sheet name="Zircons" sheetId="13" r:id="rId10"/>
    <sheet name="Readme" sheetId="16" r:id="rId11"/>
  </sheet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6" i="8" l="1"/>
  <c r="BC6" i="8"/>
  <c r="AM7" i="8"/>
  <c r="BC7" i="8"/>
  <c r="AM8" i="8"/>
  <c r="BC8" i="8"/>
  <c r="AM9" i="8"/>
  <c r="BC9" i="8"/>
  <c r="AM10" i="8"/>
  <c r="BC10" i="8"/>
  <c r="AM2" i="8"/>
  <c r="BC2" i="8"/>
  <c r="AR2" i="8"/>
  <c r="BF2" i="10"/>
  <c r="BI2" i="10"/>
  <c r="BF3" i="10"/>
  <c r="BQ3" i="10"/>
  <c r="BF4" i="10"/>
  <c r="BQ4" i="10"/>
  <c r="BF5" i="10"/>
  <c r="BQ5" i="10"/>
  <c r="BF6" i="10"/>
  <c r="BF7" i="10"/>
  <c r="BQ7" i="10"/>
  <c r="BF8" i="10"/>
  <c r="BQ8" i="10"/>
  <c r="BF9" i="10"/>
  <c r="BQ9" i="10"/>
  <c r="BF10" i="10"/>
  <c r="BM10" i="10"/>
  <c r="BF11" i="10"/>
  <c r="BQ11" i="10"/>
  <c r="BF12" i="10"/>
  <c r="BQ12" i="10"/>
  <c r="BF13" i="10"/>
  <c r="BQ13" i="10"/>
  <c r="BF14" i="10"/>
  <c r="BF15" i="10"/>
  <c r="BQ15" i="10"/>
  <c r="BF16" i="10"/>
  <c r="BQ16" i="10"/>
  <c r="BF17" i="10"/>
  <c r="BQ17" i="10"/>
  <c r="BF18" i="10"/>
  <c r="BM18" i="10"/>
  <c r="BF19" i="10"/>
  <c r="BQ19" i="10"/>
  <c r="BF20" i="10"/>
  <c r="BQ20" i="10"/>
  <c r="BR2" i="10"/>
  <c r="BT2" i="10"/>
  <c r="BU2" i="10"/>
  <c r="BW2" i="10"/>
  <c r="BX2" i="10"/>
  <c r="AH3" i="6"/>
  <c r="AH4" i="6"/>
  <c r="AH5" i="6"/>
  <c r="AH6" i="6"/>
  <c r="AH7" i="6"/>
  <c r="AH8" i="6"/>
  <c r="AH9" i="6"/>
  <c r="AH10" i="6"/>
  <c r="AH2" i="6"/>
  <c r="CA3" i="10"/>
  <c r="CA5" i="10"/>
  <c r="CA9" i="10"/>
  <c r="CA11" i="10"/>
  <c r="CA12" i="10"/>
  <c r="CA15" i="10"/>
  <c r="CA17" i="10"/>
  <c r="CA19" i="10"/>
  <c r="CA2" i="10"/>
  <c r="AR3" i="7"/>
  <c r="BO3" i="7"/>
  <c r="AR4" i="7"/>
  <c r="AR5" i="7"/>
  <c r="BO5" i="7"/>
  <c r="AR6" i="7"/>
  <c r="AR7" i="7"/>
  <c r="BO7" i="7"/>
  <c r="AR8" i="7"/>
  <c r="AR9" i="7"/>
  <c r="BO9" i="7"/>
  <c r="AR10" i="7"/>
  <c r="AR11" i="7"/>
  <c r="BO11" i="7"/>
  <c r="AR12" i="7"/>
  <c r="AR13" i="7"/>
  <c r="BO13" i="7"/>
  <c r="AR14" i="7"/>
  <c r="AR15" i="7"/>
  <c r="BO15" i="7"/>
  <c r="AR16" i="7"/>
  <c r="BB16" i="7"/>
  <c r="AR17" i="7"/>
  <c r="BO17" i="7"/>
  <c r="AR18" i="7"/>
  <c r="BO18" i="7"/>
  <c r="AR19" i="7"/>
  <c r="BO19" i="7"/>
  <c r="AR20" i="7"/>
  <c r="BA20" i="7"/>
  <c r="AR21" i="7"/>
  <c r="BO21" i="7"/>
  <c r="AR22" i="7"/>
  <c r="BO22" i="7"/>
  <c r="AR23" i="7"/>
  <c r="BO23" i="7"/>
  <c r="AR24" i="7"/>
  <c r="BA24" i="7"/>
  <c r="AR25" i="7"/>
  <c r="BO25" i="7"/>
  <c r="AR26" i="7"/>
  <c r="BO26" i="7"/>
  <c r="AR27" i="7"/>
  <c r="BO27" i="7"/>
  <c r="AR28" i="7"/>
  <c r="AU28" i="7"/>
  <c r="AR29" i="7"/>
  <c r="BO29" i="7"/>
  <c r="AR30" i="7"/>
  <c r="BO30" i="7"/>
  <c r="AR2" i="7"/>
  <c r="BO2" i="7"/>
  <c r="Z7" i="5"/>
  <c r="Z9" i="5"/>
  <c r="AB9" i="5"/>
  <c r="Z6" i="5"/>
  <c r="AC9" i="5"/>
  <c r="AE9" i="5"/>
  <c r="AG9" i="5"/>
  <c r="AC6" i="5"/>
  <c r="V9" i="2"/>
  <c r="AJ9" i="2"/>
  <c r="V8" i="2"/>
  <c r="Z8" i="2"/>
  <c r="V6" i="2"/>
  <c r="AJ6" i="2"/>
  <c r="V5" i="2"/>
  <c r="V4" i="2"/>
  <c r="AJ4" i="2"/>
  <c r="V2" i="2"/>
  <c r="AD2" i="2"/>
  <c r="AU3" i="1"/>
  <c r="AU4" i="1"/>
  <c r="AU5" i="1"/>
  <c r="AU6" i="1"/>
  <c r="AU7" i="1"/>
  <c r="AU8" i="1"/>
  <c r="AU9" i="1"/>
  <c r="AU10" i="1"/>
  <c r="AU11" i="1"/>
  <c r="AU12" i="1"/>
  <c r="AU13" i="1"/>
  <c r="AU14" i="1"/>
  <c r="AU15" i="1"/>
  <c r="AU16" i="1"/>
  <c r="AU2" i="1"/>
  <c r="AG5" i="2"/>
  <c r="V11" i="2"/>
  <c r="AE11" i="2"/>
  <c r="V10" i="2"/>
  <c r="AE10" i="2"/>
  <c r="AG10" i="2"/>
  <c r="AB9" i="2"/>
  <c r="AF9" i="2"/>
  <c r="AH9" i="2"/>
  <c r="Z6" i="2"/>
  <c r="AA6" i="2"/>
  <c r="AB6" i="2"/>
  <c r="AC6" i="2"/>
  <c r="AD6" i="2"/>
  <c r="AE6" i="2"/>
  <c r="AF6" i="2"/>
  <c r="AH6" i="2"/>
  <c r="AB5" i="2"/>
  <c r="AF5" i="2"/>
  <c r="AH4" i="2"/>
  <c r="Z11" i="2"/>
  <c r="AA11" i="2"/>
  <c r="AC11" i="2"/>
  <c r="AD11" i="2"/>
  <c r="AH11" i="2"/>
  <c r="AC10" i="2"/>
  <c r="AD10" i="2"/>
  <c r="AH10" i="2"/>
  <c r="AP2" i="8"/>
  <c r="AQ2" i="8"/>
  <c r="AO2" i="8"/>
  <c r="AS2" i="8"/>
  <c r="AT2" i="8"/>
  <c r="AU2" i="8"/>
  <c r="AV2" i="8"/>
  <c r="AW2" i="8"/>
  <c r="AX2" i="8"/>
  <c r="AY2" i="8"/>
  <c r="AZ2" i="8"/>
  <c r="BA2" i="8"/>
  <c r="BB2" i="8"/>
  <c r="AY8" i="8"/>
  <c r="AY10" i="8"/>
  <c r="AO8" i="8"/>
  <c r="AO10" i="8"/>
  <c r="AT7" i="8"/>
  <c r="AT8" i="8"/>
  <c r="AT10" i="8"/>
  <c r="AZ6" i="8"/>
  <c r="AZ8" i="8"/>
  <c r="AZ10" i="8"/>
  <c r="AS8" i="8"/>
  <c r="AS10" i="8"/>
  <c r="AQ7" i="8"/>
  <c r="AQ8" i="8"/>
  <c r="AR8" i="8"/>
  <c r="AQ10" i="8"/>
  <c r="AR10" i="8"/>
  <c r="AX6" i="8"/>
  <c r="AW6" i="8"/>
  <c r="AP7" i="8"/>
  <c r="BA7" i="8"/>
  <c r="AX8" i="8"/>
  <c r="AP8" i="8"/>
  <c r="AU8" i="8"/>
  <c r="AV8" i="8"/>
  <c r="AW8" i="8"/>
  <c r="BA8" i="8"/>
  <c r="BB8" i="8"/>
  <c r="AX10" i="8"/>
  <c r="AP10" i="8"/>
  <c r="AU10" i="8"/>
  <c r="AV10" i="8"/>
  <c r="AW10" i="8"/>
  <c r="BA10" i="8"/>
  <c r="AM3" i="8"/>
  <c r="AM4" i="8"/>
  <c r="AM5" i="8"/>
  <c r="BH2" i="10"/>
  <c r="BM2" i="10"/>
  <c r="BN2" i="10"/>
  <c r="BO2" i="10"/>
  <c r="BS2" i="10"/>
  <c r="BV2" i="10"/>
  <c r="AZ3" i="7"/>
  <c r="BC3" i="7"/>
  <c r="BI3" i="7"/>
  <c r="BL3" i="7"/>
  <c r="AU5" i="7"/>
  <c r="AW5" i="7"/>
  <c r="AY5" i="7"/>
  <c r="AZ5" i="7"/>
  <c r="BA5" i="7"/>
  <c r="BB5" i="7"/>
  <c r="BC5" i="7"/>
  <c r="BD5" i="7"/>
  <c r="BE5" i="7"/>
  <c r="BF5" i="7"/>
  <c r="BG5" i="7"/>
  <c r="BI5" i="7"/>
  <c r="BJ5" i="7"/>
  <c r="BK5" i="7"/>
  <c r="BL5" i="7"/>
  <c r="AU6" i="7"/>
  <c r="BA6" i="7"/>
  <c r="BE6" i="7"/>
  <c r="BJ6" i="7"/>
  <c r="AU7" i="7"/>
  <c r="AW7" i="7"/>
  <c r="AY7" i="7"/>
  <c r="AZ7" i="7"/>
  <c r="BA7" i="7"/>
  <c r="BB7" i="7"/>
  <c r="BC7" i="7"/>
  <c r="BD7" i="7"/>
  <c r="BE7" i="7"/>
  <c r="BF7" i="7"/>
  <c r="BG7" i="7"/>
  <c r="BI7" i="7"/>
  <c r="BJ7" i="7"/>
  <c r="BK7" i="7"/>
  <c r="BL7" i="7"/>
  <c r="BN7" i="7"/>
  <c r="BM7" i="7"/>
  <c r="AU9" i="7"/>
  <c r="AW9" i="7"/>
  <c r="AY9" i="7"/>
  <c r="AZ9" i="7"/>
  <c r="BA9" i="7"/>
  <c r="BB9" i="7"/>
  <c r="BC9" i="7"/>
  <c r="BD9" i="7"/>
  <c r="BE9" i="7"/>
  <c r="BF9" i="7"/>
  <c r="BG9" i="7"/>
  <c r="BI9" i="7"/>
  <c r="BJ9" i="7"/>
  <c r="BK9" i="7"/>
  <c r="BL9" i="7"/>
  <c r="AU10" i="7"/>
  <c r="AY10" i="7"/>
  <c r="BA10" i="7"/>
  <c r="BC10" i="7"/>
  <c r="BE10" i="7"/>
  <c r="BG10" i="7"/>
  <c r="BJ10" i="7"/>
  <c r="BL10" i="7"/>
  <c r="AW11" i="7"/>
  <c r="BA11" i="7"/>
  <c r="BF11" i="7"/>
  <c r="BJ11" i="7"/>
  <c r="AU13" i="7"/>
  <c r="AW13" i="7"/>
  <c r="AY13" i="7"/>
  <c r="AZ13" i="7"/>
  <c r="BA13" i="7"/>
  <c r="BB13" i="7"/>
  <c r="BC13" i="7"/>
  <c r="BD13" i="7"/>
  <c r="BE13" i="7"/>
  <c r="BF13" i="7"/>
  <c r="BG13" i="7"/>
  <c r="BI13" i="7"/>
  <c r="BJ13" i="7"/>
  <c r="BK13" i="7"/>
  <c r="BL13" i="7"/>
  <c r="BN13" i="7"/>
  <c r="BM13" i="7"/>
  <c r="AU14" i="7"/>
  <c r="AY14" i="7"/>
  <c r="BA14" i="7"/>
  <c r="BC14" i="7"/>
  <c r="BE14" i="7"/>
  <c r="BG14" i="7"/>
  <c r="BJ14" i="7"/>
  <c r="BK14" i="7"/>
  <c r="BL14" i="7"/>
  <c r="AU15" i="7"/>
  <c r="AW15" i="7"/>
  <c r="AY15" i="7"/>
  <c r="AZ15" i="7"/>
  <c r="BA15" i="7"/>
  <c r="BB15" i="7"/>
  <c r="BC15" i="7"/>
  <c r="BD15" i="7"/>
  <c r="BE15" i="7"/>
  <c r="BF15" i="7"/>
  <c r="BG15" i="7"/>
  <c r="BI15" i="7"/>
  <c r="BJ15" i="7"/>
  <c r="BK15" i="7"/>
  <c r="BL15" i="7"/>
  <c r="AU17" i="7"/>
  <c r="AW17" i="7"/>
  <c r="AY17" i="7"/>
  <c r="AZ17" i="7"/>
  <c r="BA17" i="7"/>
  <c r="BB17" i="7"/>
  <c r="BC17" i="7"/>
  <c r="BD17" i="7"/>
  <c r="BE17" i="7"/>
  <c r="BF17" i="7"/>
  <c r="BG17" i="7"/>
  <c r="BI17" i="7"/>
  <c r="BJ17" i="7"/>
  <c r="BK17" i="7"/>
  <c r="BL17" i="7"/>
  <c r="AU18" i="7"/>
  <c r="AW18" i="7"/>
  <c r="AY18" i="7"/>
  <c r="AZ18" i="7"/>
  <c r="BA18" i="7"/>
  <c r="BB18" i="7"/>
  <c r="BC18" i="7"/>
  <c r="BD18" i="7"/>
  <c r="BE18" i="7"/>
  <c r="BF18" i="7"/>
  <c r="BG18" i="7"/>
  <c r="BI18" i="7"/>
  <c r="BJ18" i="7"/>
  <c r="BK18" i="7"/>
  <c r="BL18" i="7"/>
  <c r="AZ19" i="7"/>
  <c r="BC19" i="7"/>
  <c r="BI19" i="7"/>
  <c r="BL19" i="7"/>
  <c r="BB20" i="7"/>
  <c r="BK20" i="7"/>
  <c r="AU21" i="7"/>
  <c r="AW21" i="7"/>
  <c r="AY21" i="7"/>
  <c r="AZ21" i="7"/>
  <c r="BA21" i="7"/>
  <c r="BB21" i="7"/>
  <c r="BC21" i="7"/>
  <c r="BD21" i="7"/>
  <c r="BE21" i="7"/>
  <c r="BF21" i="7"/>
  <c r="BG21" i="7"/>
  <c r="BI21" i="7"/>
  <c r="BJ21" i="7"/>
  <c r="BK21" i="7"/>
  <c r="BL21" i="7"/>
  <c r="AU22" i="7"/>
  <c r="AW22" i="7"/>
  <c r="AY22" i="7"/>
  <c r="AZ22" i="7"/>
  <c r="BA22" i="7"/>
  <c r="BB22" i="7"/>
  <c r="BC22" i="7"/>
  <c r="BD22" i="7"/>
  <c r="BE22" i="7"/>
  <c r="BF22" i="7"/>
  <c r="BG22" i="7"/>
  <c r="BI22" i="7"/>
  <c r="BJ22" i="7"/>
  <c r="BK22" i="7"/>
  <c r="BL22" i="7"/>
  <c r="BN22" i="7"/>
  <c r="BM22" i="7"/>
  <c r="AU23" i="7"/>
  <c r="AW23" i="7"/>
  <c r="AY23" i="7"/>
  <c r="AZ23" i="7"/>
  <c r="BA23" i="7"/>
  <c r="BB23" i="7"/>
  <c r="BC23" i="7"/>
  <c r="BD23" i="7"/>
  <c r="BE23" i="7"/>
  <c r="BF23" i="7"/>
  <c r="BG23" i="7"/>
  <c r="BI23" i="7"/>
  <c r="BJ23" i="7"/>
  <c r="BK23" i="7"/>
  <c r="BL23" i="7"/>
  <c r="AU25" i="7"/>
  <c r="AW25" i="7"/>
  <c r="AY25" i="7"/>
  <c r="AZ25" i="7"/>
  <c r="BA25" i="7"/>
  <c r="BB25" i="7"/>
  <c r="BC25" i="7"/>
  <c r="BD25" i="7"/>
  <c r="BE25" i="7"/>
  <c r="BF25" i="7"/>
  <c r="BG25" i="7"/>
  <c r="BI25" i="7"/>
  <c r="BJ25" i="7"/>
  <c r="BK25" i="7"/>
  <c r="BL25" i="7"/>
  <c r="AU26" i="7"/>
  <c r="AW26" i="7"/>
  <c r="AY26" i="7"/>
  <c r="AZ26" i="7"/>
  <c r="BA26" i="7"/>
  <c r="BB26" i="7"/>
  <c r="BC26" i="7"/>
  <c r="BD26" i="7"/>
  <c r="BE26" i="7"/>
  <c r="BF26" i="7"/>
  <c r="BG26" i="7"/>
  <c r="BI26" i="7"/>
  <c r="BJ26" i="7"/>
  <c r="BK26" i="7"/>
  <c r="BL26" i="7"/>
  <c r="BN26" i="7"/>
  <c r="BM26" i="7"/>
  <c r="AZ27" i="7"/>
  <c r="BC27" i="7"/>
  <c r="BI27" i="7"/>
  <c r="BL27" i="7"/>
  <c r="AW28" i="7"/>
  <c r="BF28" i="7"/>
  <c r="AU29" i="7"/>
  <c r="AW29" i="7"/>
  <c r="AY29" i="7"/>
  <c r="AZ29" i="7"/>
  <c r="BA29" i="7"/>
  <c r="BB29" i="7"/>
  <c r="BC29" i="7"/>
  <c r="BD29" i="7"/>
  <c r="BE29" i="7"/>
  <c r="BF29" i="7"/>
  <c r="BG29" i="7"/>
  <c r="BI29" i="7"/>
  <c r="BJ29" i="7"/>
  <c r="BK29" i="7"/>
  <c r="BL29" i="7"/>
  <c r="AU30" i="7"/>
  <c r="AW30" i="7"/>
  <c r="AY30" i="7"/>
  <c r="AZ30" i="7"/>
  <c r="BA30" i="7"/>
  <c r="BB30" i="7"/>
  <c r="BC30" i="7"/>
  <c r="BD30" i="7"/>
  <c r="BE30" i="7"/>
  <c r="BF30" i="7"/>
  <c r="BG30" i="7"/>
  <c r="BI30" i="7"/>
  <c r="BJ30" i="7"/>
  <c r="BK30" i="7"/>
  <c r="BL30" i="7"/>
  <c r="BN30" i="7"/>
  <c r="BM30" i="7"/>
  <c r="AU2" i="7"/>
  <c r="AW2" i="7"/>
  <c r="AY2" i="7"/>
  <c r="AZ2" i="7"/>
  <c r="BA2" i="7"/>
  <c r="BB2" i="7"/>
  <c r="BC2" i="7"/>
  <c r="BD2" i="7"/>
  <c r="BE2" i="7"/>
  <c r="BF2" i="7"/>
  <c r="BG2" i="7"/>
  <c r="BI2" i="7"/>
  <c r="BJ2" i="7"/>
  <c r="BK2" i="7"/>
  <c r="BL2" i="7"/>
  <c r="BH3" i="10"/>
  <c r="BI3" i="10"/>
  <c r="BJ3" i="10"/>
  <c r="BK3" i="10"/>
  <c r="BL3" i="10"/>
  <c r="BM3" i="10"/>
  <c r="BN3" i="10"/>
  <c r="BO3" i="10"/>
  <c r="BP3" i="10"/>
  <c r="BR3" i="10"/>
  <c r="BS3" i="10"/>
  <c r="BT3" i="10"/>
  <c r="BU3" i="10"/>
  <c r="BV3" i="10"/>
  <c r="BW3" i="10"/>
  <c r="BX3" i="10"/>
  <c r="BJ4" i="10"/>
  <c r="BK4" i="10"/>
  <c r="BN4" i="10"/>
  <c r="BO4" i="10"/>
  <c r="BS4" i="10"/>
  <c r="BT4" i="10"/>
  <c r="BW4" i="10"/>
  <c r="BX4" i="10"/>
  <c r="BL5" i="10"/>
  <c r="BO5" i="10"/>
  <c r="BU5" i="10"/>
  <c r="BX5" i="10"/>
  <c r="BH6" i="10"/>
  <c r="BI6" i="10"/>
  <c r="BJ6" i="10"/>
  <c r="BK6" i="10"/>
  <c r="BL6" i="10"/>
  <c r="BM6" i="10"/>
  <c r="BN6" i="10"/>
  <c r="BO6" i="10"/>
  <c r="BP6" i="10"/>
  <c r="BR6" i="10"/>
  <c r="BS6" i="10"/>
  <c r="BT6" i="10"/>
  <c r="BU6" i="10"/>
  <c r="BV6" i="10"/>
  <c r="BW6" i="10"/>
  <c r="BX6" i="10"/>
  <c r="BH7" i="10"/>
  <c r="BI7" i="10"/>
  <c r="BJ7" i="10"/>
  <c r="BK7" i="10"/>
  <c r="BL7" i="10"/>
  <c r="BM7" i="10"/>
  <c r="BN7" i="10"/>
  <c r="BO7" i="10"/>
  <c r="BP7" i="10"/>
  <c r="BR7" i="10"/>
  <c r="BS7" i="10"/>
  <c r="BT7" i="10"/>
  <c r="BU7" i="10"/>
  <c r="BV7" i="10"/>
  <c r="BW7" i="10"/>
  <c r="BX7" i="10"/>
  <c r="BJ8" i="10"/>
  <c r="BK8" i="10"/>
  <c r="BN8" i="10"/>
  <c r="BO8" i="10"/>
  <c r="BS8" i="10"/>
  <c r="BT8" i="10"/>
  <c r="BW8" i="10"/>
  <c r="BX8" i="10"/>
  <c r="BH9" i="10"/>
  <c r="BI9" i="10"/>
  <c r="BJ9" i="10"/>
  <c r="BK9" i="10"/>
  <c r="BL9" i="10"/>
  <c r="BM9" i="10"/>
  <c r="BN9" i="10"/>
  <c r="BO9" i="10"/>
  <c r="BP9" i="10"/>
  <c r="BR9" i="10"/>
  <c r="BS9" i="10"/>
  <c r="BT9" i="10"/>
  <c r="BU9" i="10"/>
  <c r="BV9" i="10"/>
  <c r="BW9" i="10"/>
  <c r="BX9" i="10"/>
  <c r="BL10" i="10"/>
  <c r="BO10" i="10"/>
  <c r="BU10" i="10"/>
  <c r="BX10" i="10"/>
  <c r="BH11" i="10"/>
  <c r="BI11" i="10"/>
  <c r="BJ11" i="10"/>
  <c r="BK11" i="10"/>
  <c r="BL11" i="10"/>
  <c r="BM11" i="10"/>
  <c r="BN11" i="10"/>
  <c r="BO11" i="10"/>
  <c r="BP11" i="10"/>
  <c r="BR11" i="10"/>
  <c r="BS11" i="10"/>
  <c r="BT11" i="10"/>
  <c r="BU11" i="10"/>
  <c r="BV11" i="10"/>
  <c r="BW11" i="10"/>
  <c r="BX11" i="10"/>
  <c r="BJ12" i="10"/>
  <c r="BK12" i="10"/>
  <c r="BN12" i="10"/>
  <c r="BO12" i="10"/>
  <c r="BS12" i="10"/>
  <c r="BT12" i="10"/>
  <c r="BW12" i="10"/>
  <c r="BX12" i="10"/>
  <c r="BL13" i="10"/>
  <c r="BO13" i="10"/>
  <c r="BU13" i="10"/>
  <c r="BX13" i="10"/>
  <c r="BH14" i="10"/>
  <c r="BI14" i="10"/>
  <c r="BJ14" i="10"/>
  <c r="BK14" i="10"/>
  <c r="BL14" i="10"/>
  <c r="BM14" i="10"/>
  <c r="BN14" i="10"/>
  <c r="BO14" i="10"/>
  <c r="BP14" i="10"/>
  <c r="BR14" i="10"/>
  <c r="BS14" i="10"/>
  <c r="BT14" i="10"/>
  <c r="BU14" i="10"/>
  <c r="BV14" i="10"/>
  <c r="BW14" i="10"/>
  <c r="BX14" i="10"/>
  <c r="BH15" i="10"/>
  <c r="BI15" i="10"/>
  <c r="BJ15" i="10"/>
  <c r="BK15" i="10"/>
  <c r="BL15" i="10"/>
  <c r="BM15" i="10"/>
  <c r="BN15" i="10"/>
  <c r="BO15" i="10"/>
  <c r="BP15" i="10"/>
  <c r="BR15" i="10"/>
  <c r="BS15" i="10"/>
  <c r="BT15" i="10"/>
  <c r="BU15" i="10"/>
  <c r="BV15" i="10"/>
  <c r="BW15" i="10"/>
  <c r="BX15" i="10"/>
  <c r="BJ16" i="10"/>
  <c r="BK16" i="10"/>
  <c r="BN16" i="10"/>
  <c r="BO16" i="10"/>
  <c r="BS16" i="10"/>
  <c r="BT16" i="10"/>
  <c r="BW16" i="10"/>
  <c r="BX16" i="10"/>
  <c r="BH17" i="10"/>
  <c r="BI17" i="10"/>
  <c r="BJ17" i="10"/>
  <c r="BK17" i="10"/>
  <c r="BL17" i="10"/>
  <c r="BM17" i="10"/>
  <c r="BN17" i="10"/>
  <c r="BO17" i="10"/>
  <c r="BP17" i="10"/>
  <c r="BR17" i="10"/>
  <c r="BS17" i="10"/>
  <c r="BT17" i="10"/>
  <c r="BU17" i="10"/>
  <c r="BV17" i="10"/>
  <c r="BW17" i="10"/>
  <c r="BX17" i="10"/>
  <c r="BL18" i="10"/>
  <c r="BO18" i="10"/>
  <c r="BU18" i="10"/>
  <c r="BX18" i="10"/>
  <c r="BH19" i="10"/>
  <c r="BI19" i="10"/>
  <c r="BJ19" i="10"/>
  <c r="BK19" i="10"/>
  <c r="BL19" i="10"/>
  <c r="BM19" i="10"/>
  <c r="BN19" i="10"/>
  <c r="BO19" i="10"/>
  <c r="BP19" i="10"/>
  <c r="BR19" i="10"/>
  <c r="BS19" i="10"/>
  <c r="BT19" i="10"/>
  <c r="BU19" i="10"/>
  <c r="BV19" i="10"/>
  <c r="BW19" i="10"/>
  <c r="BX19" i="10"/>
  <c r="BJ20" i="10"/>
  <c r="BK20" i="10"/>
  <c r="BN20" i="10"/>
  <c r="BO20" i="10"/>
  <c r="BS20" i="10"/>
  <c r="BT20" i="10"/>
  <c r="BW20" i="10"/>
  <c r="BX20" i="10"/>
  <c r="AI2" i="1"/>
  <c r="AP3" i="1"/>
  <c r="AP4" i="1"/>
  <c r="AP5" i="1"/>
  <c r="AP6" i="1"/>
  <c r="AP7" i="1"/>
  <c r="AP8" i="1"/>
  <c r="AP9" i="1"/>
  <c r="AP10" i="1"/>
  <c r="AP11" i="1"/>
  <c r="AP12" i="1"/>
  <c r="AP13" i="1"/>
  <c r="AP14" i="1"/>
  <c r="AP15" i="1"/>
  <c r="AP16" i="1"/>
  <c r="AP2" i="1"/>
  <c r="AH3" i="1"/>
  <c r="AI3" i="1"/>
  <c r="AJ3" i="1"/>
  <c r="AK3" i="1"/>
  <c r="AL3" i="1"/>
  <c r="AM3" i="1"/>
  <c r="AN3" i="1"/>
  <c r="AO3" i="1"/>
  <c r="AQ3" i="1"/>
  <c r="AR3" i="1"/>
  <c r="AS3" i="1"/>
  <c r="AH4" i="1"/>
  <c r="AI4" i="1"/>
  <c r="AJ4" i="1"/>
  <c r="AK4" i="1"/>
  <c r="AL4" i="1"/>
  <c r="AM4" i="1"/>
  <c r="AN4" i="1"/>
  <c r="AO4" i="1"/>
  <c r="AQ4" i="1"/>
  <c r="AR4" i="1"/>
  <c r="AS4" i="1"/>
  <c r="AH5" i="1"/>
  <c r="AI5" i="1"/>
  <c r="AJ5" i="1"/>
  <c r="AK5" i="1"/>
  <c r="AL5" i="1"/>
  <c r="AM5" i="1"/>
  <c r="AN5" i="1"/>
  <c r="AO5" i="1"/>
  <c r="AQ5" i="1"/>
  <c r="AR5" i="1"/>
  <c r="AS5" i="1"/>
  <c r="AH6" i="1"/>
  <c r="AI6" i="1"/>
  <c r="AJ6" i="1"/>
  <c r="AK6" i="1"/>
  <c r="AL6" i="1"/>
  <c r="AM6" i="1"/>
  <c r="AN6" i="1"/>
  <c r="AO6" i="1"/>
  <c r="AQ6" i="1"/>
  <c r="AR6" i="1"/>
  <c r="AS6" i="1"/>
  <c r="AH7" i="1"/>
  <c r="AI7" i="1"/>
  <c r="AJ7" i="1"/>
  <c r="AK7" i="1"/>
  <c r="AL7" i="1"/>
  <c r="AM7" i="1"/>
  <c r="AN7" i="1"/>
  <c r="AO7" i="1"/>
  <c r="AQ7" i="1"/>
  <c r="AR7" i="1"/>
  <c r="AS7" i="1"/>
  <c r="AH8" i="1"/>
  <c r="AI8" i="1"/>
  <c r="AJ8" i="1"/>
  <c r="AK8" i="1"/>
  <c r="AL8" i="1"/>
  <c r="AM8" i="1"/>
  <c r="AN8" i="1"/>
  <c r="AO8" i="1"/>
  <c r="AQ8" i="1"/>
  <c r="AR8" i="1"/>
  <c r="AS8" i="1"/>
  <c r="AH9" i="1"/>
  <c r="AI9" i="1"/>
  <c r="AJ9" i="1"/>
  <c r="AK9" i="1"/>
  <c r="AL9" i="1"/>
  <c r="AM9" i="1"/>
  <c r="AN9" i="1"/>
  <c r="AO9" i="1"/>
  <c r="AQ9" i="1"/>
  <c r="AR9" i="1"/>
  <c r="AS9" i="1"/>
  <c r="AH10" i="1"/>
  <c r="AI10" i="1"/>
  <c r="AJ10" i="1"/>
  <c r="AK10" i="1"/>
  <c r="AL10" i="1"/>
  <c r="AM10" i="1"/>
  <c r="AN10" i="1"/>
  <c r="AO10" i="1"/>
  <c r="AQ10" i="1"/>
  <c r="AR10" i="1"/>
  <c r="AS10" i="1"/>
  <c r="AH11" i="1"/>
  <c r="AI11" i="1"/>
  <c r="AJ11" i="1"/>
  <c r="AK11" i="1"/>
  <c r="AL11" i="1"/>
  <c r="AM11" i="1"/>
  <c r="AN11" i="1"/>
  <c r="AO11" i="1"/>
  <c r="AQ11" i="1"/>
  <c r="AR11" i="1"/>
  <c r="AS11" i="1"/>
  <c r="AH12" i="1"/>
  <c r="AI12" i="1"/>
  <c r="AJ12" i="1"/>
  <c r="AK12" i="1"/>
  <c r="AL12" i="1"/>
  <c r="AM12" i="1"/>
  <c r="AN12" i="1"/>
  <c r="AO12" i="1"/>
  <c r="AQ12" i="1"/>
  <c r="AR12" i="1"/>
  <c r="AS12" i="1"/>
  <c r="AH13" i="1"/>
  <c r="AI13" i="1"/>
  <c r="AJ13" i="1"/>
  <c r="AK13" i="1"/>
  <c r="AL13" i="1"/>
  <c r="AM13" i="1"/>
  <c r="AN13" i="1"/>
  <c r="AO13" i="1"/>
  <c r="AQ13" i="1"/>
  <c r="AR13" i="1"/>
  <c r="AS13" i="1"/>
  <c r="AH14" i="1"/>
  <c r="AI14" i="1"/>
  <c r="AJ14" i="1"/>
  <c r="AK14" i="1"/>
  <c r="AL14" i="1"/>
  <c r="AM14" i="1"/>
  <c r="AN14" i="1"/>
  <c r="AO14" i="1"/>
  <c r="AQ14" i="1"/>
  <c r="AR14" i="1"/>
  <c r="AS14" i="1"/>
  <c r="AH15" i="1"/>
  <c r="AI15" i="1"/>
  <c r="AJ15" i="1"/>
  <c r="AK15" i="1"/>
  <c r="AL15" i="1"/>
  <c r="AM15" i="1"/>
  <c r="AN15" i="1"/>
  <c r="AO15" i="1"/>
  <c r="AQ15" i="1"/>
  <c r="AR15" i="1"/>
  <c r="AS15" i="1"/>
  <c r="AH16" i="1"/>
  <c r="AI16" i="1"/>
  <c r="AJ16" i="1"/>
  <c r="AK16" i="1"/>
  <c r="AL16" i="1"/>
  <c r="AM16" i="1"/>
  <c r="AN16" i="1"/>
  <c r="AO16" i="1"/>
  <c r="AQ16" i="1"/>
  <c r="AR16" i="1"/>
  <c r="AS16" i="1"/>
  <c r="AH2" i="1"/>
  <c r="AJ2" i="1"/>
  <c r="AK2" i="1"/>
  <c r="AL2" i="1"/>
  <c r="AM2" i="1"/>
  <c r="AN2" i="1"/>
  <c r="AO2" i="1"/>
  <c r="AQ2" i="1"/>
  <c r="AR2" i="1"/>
  <c r="AS2" i="1"/>
  <c r="BQ2" i="10"/>
  <c r="BT18" i="10"/>
  <c r="BK18" i="10"/>
  <c r="BT13" i="10"/>
  <c r="BK13" i="10"/>
  <c r="BT10" i="10"/>
  <c r="BK10" i="10"/>
  <c r="BT5" i="10"/>
  <c r="BK5" i="10"/>
  <c r="BG27" i="7"/>
  <c r="AY27" i="7"/>
  <c r="BG19" i="7"/>
  <c r="AY19" i="7"/>
  <c r="BE11" i="7"/>
  <c r="AU11" i="7"/>
  <c r="BG3" i="7"/>
  <c r="AY3" i="7"/>
  <c r="AC4" i="2"/>
  <c r="BP2" i="10"/>
  <c r="BN18" i="7"/>
  <c r="BM18" i="7"/>
  <c r="BS18" i="10"/>
  <c r="BJ18" i="10"/>
  <c r="BS13" i="10"/>
  <c r="BJ13" i="10"/>
  <c r="BS10" i="10"/>
  <c r="BJ10" i="10"/>
  <c r="BS5" i="10"/>
  <c r="BJ5" i="10"/>
  <c r="BN29" i="7"/>
  <c r="BM29" i="7"/>
  <c r="BF27" i="7"/>
  <c r="AW27" i="7"/>
  <c r="BN25" i="7"/>
  <c r="BM25" i="7"/>
  <c r="BN23" i="7"/>
  <c r="BM23" i="7"/>
  <c r="BN21" i="7"/>
  <c r="BM21" i="7"/>
  <c r="BF19" i="7"/>
  <c r="AW19" i="7"/>
  <c r="BN17" i="7"/>
  <c r="BM17" i="7"/>
  <c r="BD11" i="7"/>
  <c r="BF3" i="7"/>
  <c r="AW3" i="7"/>
  <c r="AB10" i="2"/>
  <c r="AB11" i="2"/>
  <c r="AB4" i="2"/>
  <c r="AE9" i="2"/>
  <c r="AG11" i="2"/>
  <c r="CA13" i="10"/>
  <c r="BL2" i="10"/>
  <c r="AD4" i="2"/>
  <c r="AT2" i="1"/>
  <c r="BR18" i="10"/>
  <c r="BI18" i="10"/>
  <c r="BZ17" i="10"/>
  <c r="BY17" i="10"/>
  <c r="BR13" i="10"/>
  <c r="BI13" i="10"/>
  <c r="BR10" i="10"/>
  <c r="BI10" i="10"/>
  <c r="BZ9" i="10"/>
  <c r="BY9" i="10"/>
  <c r="BR5" i="10"/>
  <c r="BI5" i="10"/>
  <c r="BE27" i="7"/>
  <c r="AU27" i="7"/>
  <c r="BA27" i="7"/>
  <c r="BB27" i="7"/>
  <c r="BD27" i="7"/>
  <c r="BJ27" i="7"/>
  <c r="BK27" i="7"/>
  <c r="BN27" i="7"/>
  <c r="BM27" i="7"/>
  <c r="BJ24" i="7"/>
  <c r="BE19" i="7"/>
  <c r="AU19" i="7"/>
  <c r="BA19" i="7"/>
  <c r="BB19" i="7"/>
  <c r="BD19" i="7"/>
  <c r="BJ19" i="7"/>
  <c r="BK19" i="7"/>
  <c r="BN19" i="7"/>
  <c r="BM19" i="7"/>
  <c r="BL11" i="7"/>
  <c r="BC11" i="7"/>
  <c r="BE3" i="7"/>
  <c r="AU3" i="7"/>
  <c r="AA10" i="2"/>
  <c r="AA4" i="2"/>
  <c r="AD9" i="2"/>
  <c r="BK2" i="10"/>
  <c r="BJ2" i="10"/>
  <c r="BZ2" i="10"/>
  <c r="BY2" i="10"/>
  <c r="BZ15" i="10"/>
  <c r="BY15" i="10"/>
  <c r="BZ19" i="10"/>
  <c r="BY19" i="10"/>
  <c r="BP18" i="10"/>
  <c r="BH18" i="10"/>
  <c r="BP13" i="10"/>
  <c r="BH13" i="10"/>
  <c r="BZ11" i="10"/>
  <c r="BY11" i="10"/>
  <c r="BP10" i="10"/>
  <c r="BH10" i="10"/>
  <c r="BZ7" i="10"/>
  <c r="BY7" i="10"/>
  <c r="BP5" i="10"/>
  <c r="BH5" i="10"/>
  <c r="BZ3" i="10"/>
  <c r="BY3" i="10"/>
  <c r="BK11" i="7"/>
  <c r="BB11" i="7"/>
  <c r="BD3" i="7"/>
  <c r="Z10" i="2"/>
  <c r="Z4" i="2"/>
  <c r="AC9" i="2"/>
  <c r="BW18" i="10"/>
  <c r="BN18" i="10"/>
  <c r="BQ18" i="10"/>
  <c r="BV18" i="10"/>
  <c r="BZ18" i="10"/>
  <c r="BY18" i="10"/>
  <c r="BW13" i="10"/>
  <c r="BN13" i="10"/>
  <c r="BW10" i="10"/>
  <c r="BN10" i="10"/>
  <c r="BW5" i="10"/>
  <c r="BN5" i="10"/>
  <c r="BI11" i="7"/>
  <c r="AZ11" i="7"/>
  <c r="BK3" i="7"/>
  <c r="BB3" i="7"/>
  <c r="AF10" i="2"/>
  <c r="AF11" i="2"/>
  <c r="AI11" i="2"/>
  <c r="AF4" i="2"/>
  <c r="AA9" i="2"/>
  <c r="CA8" i="10"/>
  <c r="AT13" i="1"/>
  <c r="BV13" i="10"/>
  <c r="BM13" i="10"/>
  <c r="BV10" i="10"/>
  <c r="BV5" i="10"/>
  <c r="BM5" i="10"/>
  <c r="BG11" i="7"/>
  <c r="AY11" i="7"/>
  <c r="BN11" i="7"/>
  <c r="BM11" i="7"/>
  <c r="BN9" i="7"/>
  <c r="BM9" i="7"/>
  <c r="BJ3" i="7"/>
  <c r="BA3" i="7"/>
  <c r="AE4" i="2"/>
  <c r="Z9" i="2"/>
  <c r="CA7" i="10"/>
  <c r="AT9" i="1"/>
  <c r="AB7" i="5"/>
  <c r="AE7" i="5"/>
  <c r="AA7" i="5"/>
  <c r="AF7" i="5"/>
  <c r="AL7" i="5"/>
  <c r="AD7" i="5"/>
  <c r="AJ7" i="5"/>
  <c r="AC7" i="5"/>
  <c r="BO24" i="7"/>
  <c r="AY24" i="7"/>
  <c r="BC24" i="7"/>
  <c r="BG24" i="7"/>
  <c r="BL24" i="7"/>
  <c r="AZ24" i="7"/>
  <c r="BD24" i="7"/>
  <c r="BI24" i="7"/>
  <c r="BO16" i="7"/>
  <c r="AY16" i="7"/>
  <c r="BC16" i="7"/>
  <c r="BG16" i="7"/>
  <c r="BL16" i="7"/>
  <c r="AU16" i="7"/>
  <c r="BE16" i="7"/>
  <c r="AZ16" i="7"/>
  <c r="BD16" i="7"/>
  <c r="BI16" i="7"/>
  <c r="BA16" i="7"/>
  <c r="AU4" i="7"/>
  <c r="BA4" i="7"/>
  <c r="BE4" i="7"/>
  <c r="BJ4" i="7"/>
  <c r="AW4" i="7"/>
  <c r="BB4" i="7"/>
  <c r="BF4" i="7"/>
  <c r="BK4" i="7"/>
  <c r="BO4" i="7"/>
  <c r="AZ4" i="7"/>
  <c r="BD4" i="7"/>
  <c r="BI4" i="7"/>
  <c r="BL4" i="7"/>
  <c r="BC4" i="7"/>
  <c r="AY4" i="7"/>
  <c r="AT14" i="1"/>
  <c r="BE28" i="7"/>
  <c r="BF24" i="7"/>
  <c r="AW24" i="7"/>
  <c r="BJ20" i="7"/>
  <c r="BK16" i="7"/>
  <c r="AW16" i="7"/>
  <c r="AG7" i="5"/>
  <c r="AT9" i="8"/>
  <c r="AP9" i="8"/>
  <c r="BA9" i="8"/>
  <c r="AZ9" i="8"/>
  <c r="AU9" i="8"/>
  <c r="AO9" i="8"/>
  <c r="AR9" i="8"/>
  <c r="AX9" i="8"/>
  <c r="AW9" i="8"/>
  <c r="AV9" i="8"/>
  <c r="AQ9" i="8"/>
  <c r="AS9" i="8"/>
  <c r="AY9" i="8"/>
  <c r="BO28" i="7"/>
  <c r="AY28" i="7"/>
  <c r="BC28" i="7"/>
  <c r="BG28" i="7"/>
  <c r="BL28" i="7"/>
  <c r="AZ28" i="7"/>
  <c r="BD28" i="7"/>
  <c r="BI28" i="7"/>
  <c r="BO20" i="7"/>
  <c r="AY20" i="7"/>
  <c r="BC20" i="7"/>
  <c r="BG20" i="7"/>
  <c r="BL20" i="7"/>
  <c r="AZ20" i="7"/>
  <c r="BD20" i="7"/>
  <c r="BI20" i="7"/>
  <c r="AW12" i="7"/>
  <c r="BB12" i="7"/>
  <c r="BF12" i="7"/>
  <c r="BK12" i="7"/>
  <c r="BO12" i="7"/>
  <c r="AZ12" i="7"/>
  <c r="BD12" i="7"/>
  <c r="BI12" i="7"/>
  <c r="BA12" i="7"/>
  <c r="BJ12" i="7"/>
  <c r="AU12" i="7"/>
  <c r="BC12" i="7"/>
  <c r="BL12" i="7"/>
  <c r="BE12" i="7"/>
  <c r="AU8" i="7"/>
  <c r="BA8" i="7"/>
  <c r="BE8" i="7"/>
  <c r="BJ8" i="7"/>
  <c r="AW8" i="7"/>
  <c r="BB8" i="7"/>
  <c r="BF8" i="7"/>
  <c r="BK8" i="7"/>
  <c r="BO8" i="7"/>
  <c r="AZ8" i="7"/>
  <c r="BD8" i="7"/>
  <c r="BI8" i="7"/>
  <c r="BL8" i="7"/>
  <c r="BC8" i="7"/>
  <c r="AY8" i="7"/>
  <c r="AT6" i="1"/>
  <c r="AT11" i="1"/>
  <c r="AT7" i="1"/>
  <c r="BN2" i="7"/>
  <c r="BM2" i="7"/>
  <c r="BK28" i="7"/>
  <c r="BB28" i="7"/>
  <c r="BE24" i="7"/>
  <c r="AU24" i="7"/>
  <c r="BF20" i="7"/>
  <c r="AW20" i="7"/>
  <c r="BJ16" i="7"/>
  <c r="BG12" i="7"/>
  <c r="BG8" i="7"/>
  <c r="BG4" i="7"/>
  <c r="AT5" i="1"/>
  <c r="AT10" i="1"/>
  <c r="AT15" i="1"/>
  <c r="AT3" i="1"/>
  <c r="AT16" i="1"/>
  <c r="AT12" i="1"/>
  <c r="AT8" i="1"/>
  <c r="AT4" i="1"/>
  <c r="BJ28" i="7"/>
  <c r="BA28" i="7"/>
  <c r="BK24" i="7"/>
  <c r="BB24" i="7"/>
  <c r="BE20" i="7"/>
  <c r="AU20" i="7"/>
  <c r="BF16" i="7"/>
  <c r="BN15" i="7"/>
  <c r="BM15" i="7"/>
  <c r="AY12" i="7"/>
  <c r="BN5" i="7"/>
  <c r="BM5" i="7"/>
  <c r="BV20" i="10"/>
  <c r="BR20" i="10"/>
  <c r="BM20" i="10"/>
  <c r="BI20" i="10"/>
  <c r="BV16" i="10"/>
  <c r="BR16" i="10"/>
  <c r="BM16" i="10"/>
  <c r="BI16" i="10"/>
  <c r="BV12" i="10"/>
  <c r="BR12" i="10"/>
  <c r="BM12" i="10"/>
  <c r="BI12" i="10"/>
  <c r="BV8" i="10"/>
  <c r="BR8" i="10"/>
  <c r="BM8" i="10"/>
  <c r="BI8" i="10"/>
  <c r="BV4" i="10"/>
  <c r="BR4" i="10"/>
  <c r="BM4" i="10"/>
  <c r="BI4" i="10"/>
  <c r="BB10" i="8"/>
  <c r="AI10" i="2"/>
  <c r="AJ6" i="5"/>
  <c r="AE6" i="5"/>
  <c r="AA6" i="5"/>
  <c r="AF6" i="5"/>
  <c r="AL6" i="5"/>
  <c r="AD6" i="5"/>
  <c r="AZ14" i="7"/>
  <c r="BD14" i="7"/>
  <c r="BI14" i="7"/>
  <c r="BO14" i="7"/>
  <c r="AW14" i="7"/>
  <c r="BB14" i="7"/>
  <c r="BF14" i="7"/>
  <c r="AZ10" i="7"/>
  <c r="BD10" i="7"/>
  <c r="BI10" i="7"/>
  <c r="BO10" i="7"/>
  <c r="AW10" i="7"/>
  <c r="BB10" i="7"/>
  <c r="BF10" i="7"/>
  <c r="BK10" i="7"/>
  <c r="AY6" i="7"/>
  <c r="BC6" i="7"/>
  <c r="BG6" i="7"/>
  <c r="BL6" i="7"/>
  <c r="AZ6" i="7"/>
  <c r="BD6" i="7"/>
  <c r="BI6" i="7"/>
  <c r="BO6" i="7"/>
  <c r="AW6" i="7"/>
  <c r="BB6" i="7"/>
  <c r="BF6" i="7"/>
  <c r="BK6" i="7"/>
  <c r="CA16" i="10"/>
  <c r="AO6" i="8"/>
  <c r="AQ6" i="8"/>
  <c r="AU6" i="8"/>
  <c r="AT6" i="8"/>
  <c r="AR6" i="8"/>
  <c r="AV6" i="8"/>
  <c r="AY6" i="8"/>
  <c r="AS6" i="8"/>
  <c r="AP6" i="8"/>
  <c r="BA6" i="8"/>
  <c r="AY7" i="8"/>
  <c r="AS7" i="8"/>
  <c r="AV7" i="8"/>
  <c r="AO7" i="8"/>
  <c r="AX7" i="8"/>
  <c r="AW7" i="8"/>
  <c r="AZ7" i="8"/>
  <c r="AR7" i="8"/>
  <c r="AU7" i="8"/>
  <c r="AG2" i="2"/>
  <c r="AB2" i="2"/>
  <c r="AF2" i="2"/>
  <c r="AC2" i="2"/>
  <c r="AH2" i="2"/>
  <c r="AJ2" i="2"/>
  <c r="AA2" i="2"/>
  <c r="AE2" i="2"/>
  <c r="AG8" i="2"/>
  <c r="AB8" i="2"/>
  <c r="AF8" i="2"/>
  <c r="AC8" i="2"/>
  <c r="AH8" i="2"/>
  <c r="AJ8" i="2"/>
  <c r="AA8" i="2"/>
  <c r="AE8" i="2"/>
  <c r="BU20" i="10"/>
  <c r="BP20" i="10"/>
  <c r="BL20" i="10"/>
  <c r="BH20" i="10"/>
  <c r="BU16" i="10"/>
  <c r="BP16" i="10"/>
  <c r="BL16" i="10"/>
  <c r="BH16" i="10"/>
  <c r="BU12" i="10"/>
  <c r="BP12" i="10"/>
  <c r="BL12" i="10"/>
  <c r="BH12" i="10"/>
  <c r="BU8" i="10"/>
  <c r="BP8" i="10"/>
  <c r="BL8" i="10"/>
  <c r="BH8" i="10"/>
  <c r="BU4" i="10"/>
  <c r="BP4" i="10"/>
  <c r="BL4" i="10"/>
  <c r="BH4" i="10"/>
  <c r="Z2" i="2"/>
  <c r="AD8" i="2"/>
  <c r="Z5" i="2"/>
  <c r="AD5" i="2"/>
  <c r="AA5" i="2"/>
  <c r="AE5" i="2"/>
  <c r="AJ5" i="2"/>
  <c r="AC5" i="2"/>
  <c r="AH5" i="2"/>
  <c r="AG6" i="5"/>
  <c r="CA20" i="10"/>
  <c r="CA4" i="10"/>
  <c r="CA18" i="10"/>
  <c r="CA14" i="10"/>
  <c r="BQ14" i="10"/>
  <c r="BZ14" i="10"/>
  <c r="BY14" i="10"/>
  <c r="CA10" i="10"/>
  <c r="BQ10" i="10"/>
  <c r="CA6" i="10"/>
  <c r="BQ6" i="10"/>
  <c r="BZ6" i="10"/>
  <c r="BY6" i="10"/>
  <c r="AB6" i="5"/>
  <c r="AG4" i="2"/>
  <c r="AG9" i="2"/>
  <c r="AJ9" i="5"/>
  <c r="AD9" i="5"/>
  <c r="AG6" i="2"/>
  <c r="AI6" i="2"/>
  <c r="AF9" i="5"/>
  <c r="AA9" i="5"/>
  <c r="AK9" i="5"/>
  <c r="AL9" i="5"/>
  <c r="BZ10" i="10"/>
  <c r="BY10" i="10"/>
  <c r="AI8" i="2"/>
  <c r="BN6" i="7"/>
  <c r="BM6" i="7"/>
  <c r="BZ13" i="10"/>
  <c r="BY13" i="10"/>
  <c r="BN3" i="7"/>
  <c r="BM3" i="7"/>
  <c r="BN28" i="7"/>
  <c r="BM28" i="7"/>
  <c r="AI9" i="2"/>
  <c r="BN14" i="7"/>
  <c r="BM14" i="7"/>
  <c r="BZ5" i="10"/>
  <c r="BY5" i="10"/>
  <c r="AI2" i="2"/>
  <c r="AI4" i="2"/>
  <c r="BN10" i="7"/>
  <c r="BM10" i="7"/>
  <c r="AI5" i="2"/>
  <c r="BN20" i="7"/>
  <c r="BM20" i="7"/>
  <c r="BN8" i="7"/>
  <c r="BM8" i="7"/>
  <c r="BN12" i="7"/>
  <c r="BM12" i="7"/>
  <c r="BB9" i="8"/>
  <c r="BN4" i="7"/>
  <c r="BM4" i="7"/>
  <c r="BN24" i="7"/>
  <c r="BM24" i="7"/>
  <c r="BN16" i="7"/>
  <c r="BM16" i="7"/>
  <c r="BB7" i="8"/>
  <c r="BZ4" i="10"/>
  <c r="BY4" i="10"/>
  <c r="BZ8" i="10"/>
  <c r="BY8" i="10"/>
  <c r="BZ12" i="10"/>
  <c r="BY12" i="10"/>
  <c r="BZ16" i="10"/>
  <c r="BY16" i="10"/>
  <c r="BZ20" i="10"/>
  <c r="BY20" i="10"/>
  <c r="BB6" i="8"/>
  <c r="AK6" i="5"/>
  <c r="AK7" i="5"/>
</calcChain>
</file>

<file path=xl/sharedStrings.xml><?xml version="1.0" encoding="utf-8"?>
<sst xmlns="http://schemas.openxmlformats.org/spreadsheetml/2006/main" count="683" uniqueCount="418">
  <si>
    <t>SELK-65</t>
  </si>
  <si>
    <t>Core</t>
  </si>
  <si>
    <t>Section</t>
  </si>
  <si>
    <t>Interval top</t>
  </si>
  <si>
    <t>LP</t>
  </si>
  <si>
    <t>Sample</t>
  </si>
  <si>
    <t>PM</t>
  </si>
  <si>
    <t>IR</t>
  </si>
  <si>
    <t>AGFR1</t>
  </si>
  <si>
    <t>CAPO2</t>
  </si>
  <si>
    <t>AGFR8</t>
  </si>
  <si>
    <t>CAPO4</t>
  </si>
  <si>
    <t>CAPO6</t>
  </si>
  <si>
    <t>RGP3</t>
  </si>
  <si>
    <t>T-1</t>
  </si>
  <si>
    <t>RP</t>
  </si>
  <si>
    <t>Location Rio Perez</t>
  </si>
  <si>
    <t>Sample number</t>
  </si>
  <si>
    <t>Achomosphaera crassipellis</t>
  </si>
  <si>
    <t>Alisocysta margarita</t>
  </si>
  <si>
    <t>Alterbidinium acutulum</t>
  </si>
  <si>
    <t>Cerodinium dartmoori</t>
  </si>
  <si>
    <t>Cordosphaeridium fibrospinosum</t>
  </si>
  <si>
    <t>Dinopterigium cladoides</t>
  </si>
  <si>
    <t>Fibrocysta bipolaris</t>
  </si>
  <si>
    <t>Florentinia mantelli</t>
  </si>
  <si>
    <t>Hystrichosphaeridium tubiferum</t>
  </si>
  <si>
    <t>Palaeocystodinium golzowense</t>
  </si>
  <si>
    <t>Spinidinium densispinatum</t>
  </si>
  <si>
    <t>Vozzhennikovia angulata</t>
  </si>
  <si>
    <t>Lycopodium clavatum</t>
  </si>
  <si>
    <t>Cerodinium striatum</t>
  </si>
  <si>
    <t>Senegalinium dilwynense</t>
  </si>
  <si>
    <t>Spinidinium macmurdoense</t>
  </si>
  <si>
    <t>Cassidium filosum</t>
  </si>
  <si>
    <t>Hystrichosphaeridium truswelliae</t>
  </si>
  <si>
    <t>Spinidinium schellenbergii</t>
  </si>
  <si>
    <t>Lejeunecysta rotunda</t>
  </si>
  <si>
    <t>Manumiella seelandica</t>
  </si>
  <si>
    <t>Vozzhennikovia stickleyi</t>
  </si>
  <si>
    <t>Glaphyrocysta delicata</t>
  </si>
  <si>
    <t>Cerebrocysta bartonensis</t>
  </si>
  <si>
    <t>Pyxidinopsis waipawaense</t>
  </si>
  <si>
    <t>Deflandrea oebisfeldensis</t>
  </si>
  <si>
    <t>Elytrocysta brevis</t>
  </si>
  <si>
    <t>Alisocysta circumtabulata</t>
  </si>
  <si>
    <t>Thalassiphora delicata</t>
  </si>
  <si>
    <t>Cleistosphaeridium placacanthum</t>
  </si>
  <si>
    <t>Spiniferella cornuta</t>
  </si>
  <si>
    <t>Apectodinium homomorphum</t>
  </si>
  <si>
    <t>Cordosphaeridium fibrospinnosum</t>
  </si>
  <si>
    <t>Manumiella rotunda</t>
  </si>
  <si>
    <t>Deflandrea antarctica</t>
  </si>
  <si>
    <t>Octodinium askiniae</t>
  </si>
  <si>
    <t>Vozzhennikovia apertura</t>
  </si>
  <si>
    <t>Lejeunecysta hyalina</t>
  </si>
  <si>
    <t>Lejeunecysta adeliense</t>
  </si>
  <si>
    <t>Turbiosphaera sagena</t>
  </si>
  <si>
    <t>Cleistosphaeridium diversispinosum</t>
  </si>
  <si>
    <t>Diphyes colligerum</t>
  </si>
  <si>
    <t>Heteraolacacysta porosa</t>
  </si>
  <si>
    <t>Hystrichokolpoma rigaudiae</t>
  </si>
  <si>
    <t>Thalassiphora pelagica</t>
  </si>
  <si>
    <t>Turbiosphaera filosa</t>
  </si>
  <si>
    <t>Selenopemphix nephroides</t>
  </si>
  <si>
    <t>tectatodinium pellitum</t>
  </si>
  <si>
    <t>Eocladopyxis peniculata</t>
  </si>
  <si>
    <t>Samlandia delicata</t>
  </si>
  <si>
    <t>Samlandia septata</t>
  </si>
  <si>
    <t>Cleistosphaeridium polypetellum</t>
  </si>
  <si>
    <t>Deflandres antarctica</t>
  </si>
  <si>
    <t>Spinidinium macmurdoense?</t>
  </si>
  <si>
    <t>Membranophoridium perforatum</t>
  </si>
  <si>
    <t>Homotryblium tasmaniense</t>
  </si>
  <si>
    <t>Vozzhennikovia stickleyae</t>
  </si>
  <si>
    <t>Hystrichostrogylon membraniphorum</t>
  </si>
  <si>
    <t>Batiacasphaera cassicula</t>
  </si>
  <si>
    <t>Phthanoperidinium stockmansii</t>
  </si>
  <si>
    <t>Vozzhennikovia roehliae</t>
  </si>
  <si>
    <t>Dapsilidinium pastielsii</t>
  </si>
  <si>
    <t>Enneadocysta multicornuta</t>
  </si>
  <si>
    <t>Enneadocysta brevistila</t>
  </si>
  <si>
    <t>Impagidinium victorianum</t>
  </si>
  <si>
    <t>Achomosphaera alcicornu</t>
  </si>
  <si>
    <t>Enneadocysta dictyostila</t>
  </si>
  <si>
    <t>Lejeunecysta adeliensis</t>
  </si>
  <si>
    <t>Cassidium fragile</t>
  </si>
  <si>
    <t>Heteraulacacysta porosa</t>
  </si>
  <si>
    <t>Amphidiadema denticulata</t>
  </si>
  <si>
    <t>Palaeohystrichophora infusoirioides</t>
  </si>
  <si>
    <t>Odontochitina costata</t>
  </si>
  <si>
    <t>Subtilisphaera perlucida</t>
  </si>
  <si>
    <t>Trithyrodinium vermiculatum</t>
  </si>
  <si>
    <t>Odontochitina porifera</t>
  </si>
  <si>
    <t>Circulodinium distinctum</t>
  </si>
  <si>
    <t>Oligosphaeridium complex</t>
  </si>
  <si>
    <t>Location T-1</t>
  </si>
  <si>
    <t>Goniodomids</t>
  </si>
  <si>
    <t>Protoperidinium</t>
  </si>
  <si>
    <t>Phthanoperidinium spp.</t>
  </si>
  <si>
    <t>Vozzhennikovia/spinidinium</t>
  </si>
  <si>
    <t>Wetzeliellioids</t>
  </si>
  <si>
    <t>Impagidinium dispertitum</t>
  </si>
  <si>
    <t>Impagidinium maculatum</t>
  </si>
  <si>
    <t>Enneadocysta pectiniformis</t>
  </si>
  <si>
    <t>barren of cysts</t>
  </si>
  <si>
    <t>Glaphyrocysta semitecta</t>
  </si>
  <si>
    <t>PK</t>
  </si>
  <si>
    <t>Lingulodinium machaerophorum</t>
  </si>
  <si>
    <t>Barren</t>
  </si>
  <si>
    <t>%endemics</t>
  </si>
  <si>
    <t>Isabellidinium bakeri</t>
  </si>
  <si>
    <t>Isabellidinium cretaceum</t>
  </si>
  <si>
    <t>Nelsoniella aceras</t>
  </si>
  <si>
    <t>Isabellidinium? acavate</t>
  </si>
  <si>
    <t>Stoveracysta ornata</t>
  </si>
  <si>
    <t>Brigantedinium simplex</t>
  </si>
  <si>
    <t>Fuentes 1</t>
  </si>
  <si>
    <t>Fuentes 3</t>
  </si>
  <si>
    <t>Leptodinium pustulatum</t>
  </si>
  <si>
    <t>Eisenackia reticulata</t>
  </si>
  <si>
    <t>Eisenackia chilensis</t>
  </si>
  <si>
    <t>Alterbidinium? pentaradiatum</t>
  </si>
  <si>
    <t>Alisocysta crassitabulata</t>
  </si>
  <si>
    <t>Muratodinium finbriatum</t>
  </si>
  <si>
    <r>
      <rPr>
        <i/>
        <sz val="12"/>
        <rFont val="Calibri"/>
        <family val="2"/>
        <scheme val="minor"/>
      </rPr>
      <t>Operculodinium</t>
    </r>
    <r>
      <rPr>
        <sz val="12"/>
        <rFont val="Calibri"/>
        <family val="2"/>
        <scheme val="minor"/>
      </rPr>
      <t xml:space="preserve"> spp.</t>
    </r>
  </si>
  <si>
    <r>
      <rPr>
        <i/>
        <sz val="12"/>
        <rFont val="Calibri"/>
        <family val="2"/>
        <scheme val="minor"/>
      </rPr>
      <t>Spiniferites</t>
    </r>
    <r>
      <rPr>
        <sz val="12"/>
        <rFont val="Calibri"/>
        <family val="2"/>
        <scheme val="minor"/>
      </rPr>
      <t xml:space="preserve"> spp.</t>
    </r>
  </si>
  <si>
    <t>Rhombodinium draco</t>
  </si>
  <si>
    <t>Brigantedinium implex</t>
  </si>
  <si>
    <r>
      <rPr>
        <i/>
        <sz val="12"/>
        <rFont val="Calibri"/>
        <family val="2"/>
        <scheme val="minor"/>
      </rPr>
      <t>Fibrocysta</t>
    </r>
    <r>
      <rPr>
        <sz val="12"/>
        <rFont val="Calibri"/>
        <family val="2"/>
        <scheme val="minor"/>
      </rPr>
      <t xml:space="preserve"> spp.</t>
    </r>
  </si>
  <si>
    <t>Nematosphaeropsis labyrinthus</t>
  </si>
  <si>
    <r>
      <rPr>
        <i/>
        <sz val="12"/>
        <rFont val="Calibri"/>
        <family val="2"/>
        <scheme val="minor"/>
      </rPr>
      <t>Selenopemphix</t>
    </r>
    <r>
      <rPr>
        <sz val="12"/>
        <rFont val="Calibri"/>
        <family val="2"/>
        <scheme val="minor"/>
      </rPr>
      <t xml:space="preserve"> cf</t>
    </r>
    <r>
      <rPr>
        <i/>
        <sz val="12"/>
        <rFont val="Calibri"/>
        <family val="2"/>
        <scheme val="minor"/>
      </rPr>
      <t xml:space="preserve"> brinkhuisii</t>
    </r>
  </si>
  <si>
    <r>
      <rPr>
        <i/>
        <sz val="12"/>
        <rFont val="Calibri"/>
        <family val="2"/>
        <scheme val="minor"/>
      </rPr>
      <t xml:space="preserve">Turbiosphaera </t>
    </r>
    <r>
      <rPr>
        <sz val="12"/>
        <rFont val="Calibri"/>
        <family val="2"/>
        <scheme val="minor"/>
      </rPr>
      <t>spp.</t>
    </r>
  </si>
  <si>
    <t>Isotopic Ratios</t>
  </si>
  <si>
    <t>AGES</t>
  </si>
  <si>
    <t xml:space="preserve">Sample </t>
  </si>
  <si>
    <t>Pb  Corrected</t>
  </si>
  <si>
    <t>Non Corrected</t>
  </si>
  <si>
    <r>
      <t>207</t>
    </r>
    <r>
      <rPr>
        <sz val="10"/>
        <rFont val="Arial"/>
        <family val="2"/>
      </rPr>
      <t>Pb</t>
    </r>
    <r>
      <rPr>
        <vertAlign val="superscript"/>
        <sz val="10"/>
        <rFont val="Arial"/>
        <family val="2"/>
      </rPr>
      <t>/235</t>
    </r>
    <r>
      <rPr>
        <sz val="10"/>
        <rFont val="Arial"/>
        <family val="2"/>
      </rPr>
      <t>U</t>
    </r>
  </si>
  <si>
    <r>
      <t>2s</t>
    </r>
    <r>
      <rPr>
        <sz val="10"/>
        <rFont val="Arial"/>
        <family val="2"/>
      </rPr>
      <t xml:space="preserve"> Abs Error</t>
    </r>
  </si>
  <si>
    <r>
      <t>206</t>
    </r>
    <r>
      <rPr>
        <sz val="10"/>
        <rFont val="Arial"/>
        <family val="2"/>
      </rPr>
      <t>Pb</t>
    </r>
    <r>
      <rPr>
        <vertAlign val="superscript"/>
        <sz val="10"/>
        <rFont val="Arial"/>
        <family val="2"/>
      </rPr>
      <t>/238</t>
    </r>
    <r>
      <rPr>
        <sz val="10"/>
        <rFont val="Arial"/>
        <family val="2"/>
      </rPr>
      <t>U</t>
    </r>
  </si>
  <si>
    <r>
      <t>207</t>
    </r>
    <r>
      <rPr>
        <sz val="10"/>
        <rFont val="Arial"/>
        <family val="2"/>
      </rPr>
      <t>Pb</t>
    </r>
    <r>
      <rPr>
        <vertAlign val="superscript"/>
        <sz val="10"/>
        <rFont val="Arial"/>
        <family val="2"/>
      </rPr>
      <t>/206</t>
    </r>
    <r>
      <rPr>
        <sz val="10"/>
        <rFont val="Arial"/>
        <family val="2"/>
      </rPr>
      <t>Pb</t>
    </r>
  </si>
  <si>
    <t>Name</t>
  </si>
  <si>
    <t>U ppm</t>
  </si>
  <si>
    <t>U/Th</t>
  </si>
  <si>
    <t>2s Abs Error</t>
  </si>
  <si>
    <t>Corr. Coef.</t>
  </si>
  <si>
    <r>
      <t>238</t>
    </r>
    <r>
      <rPr>
        <sz val="10"/>
        <rFont val="Arial"/>
        <family val="2"/>
      </rPr>
      <t>U</t>
    </r>
    <r>
      <rPr>
        <vertAlign val="superscript"/>
        <sz val="10"/>
        <rFont val="Arial"/>
        <family val="2"/>
      </rPr>
      <t>/206</t>
    </r>
    <r>
      <rPr>
        <sz val="10"/>
        <rFont val="Arial"/>
        <family val="2"/>
      </rPr>
      <t>Pb</t>
    </r>
  </si>
  <si>
    <r>
      <t>2</t>
    </r>
    <r>
      <rPr>
        <sz val="10"/>
        <rFont val="Symbol"/>
        <family val="1"/>
        <charset val="2"/>
      </rPr>
      <t>s</t>
    </r>
    <r>
      <rPr>
        <sz val="10"/>
        <rFont val="Arial"/>
        <family val="2"/>
      </rPr>
      <t xml:space="preserve"> Abs Error</t>
    </r>
  </si>
  <si>
    <t>Ma</t>
  </si>
  <si>
    <t>Pecket-3</t>
  </si>
  <si>
    <t>Pecket-4</t>
  </si>
  <si>
    <t>Pecket-5</t>
  </si>
  <si>
    <t>Pecket-6</t>
  </si>
  <si>
    <t>Pecket-7</t>
  </si>
  <si>
    <t>Pecket-9</t>
  </si>
  <si>
    <t>Pecket-10</t>
  </si>
  <si>
    <t>Pecket-11</t>
  </si>
  <si>
    <t>Pecket-13</t>
  </si>
  <si>
    <t>Pecket-14</t>
  </si>
  <si>
    <t>Pecket-15</t>
  </si>
  <si>
    <t>Pecket-16</t>
  </si>
  <si>
    <t>Pecket-17</t>
  </si>
  <si>
    <t>Pecket-18</t>
  </si>
  <si>
    <t>Pecket-19</t>
  </si>
  <si>
    <t>Pecket-21</t>
  </si>
  <si>
    <t>Pecket-22</t>
  </si>
  <si>
    <t>Pecket-23</t>
  </si>
  <si>
    <t>Pecket-24</t>
  </si>
  <si>
    <t>Pecket-25</t>
  </si>
  <si>
    <t>Pecket-26</t>
  </si>
  <si>
    <t>Pecket-27</t>
  </si>
  <si>
    <t>Pecket-28</t>
  </si>
  <si>
    <t>Pecket-29</t>
  </si>
  <si>
    <t>Pecket-30</t>
  </si>
  <si>
    <t>Pecket-31</t>
  </si>
  <si>
    <t>Pecket-32</t>
  </si>
  <si>
    <t>Pecket-34</t>
  </si>
  <si>
    <t>Pecket-35</t>
  </si>
  <si>
    <t>Pecket-36</t>
  </si>
  <si>
    <t>Pecket-37</t>
  </si>
  <si>
    <t>Pecket-38</t>
  </si>
  <si>
    <t>Pecket-40</t>
  </si>
  <si>
    <t>Pecket-42</t>
  </si>
  <si>
    <t>Pecket-43</t>
  </si>
  <si>
    <t>Pecket-44</t>
  </si>
  <si>
    <t>Pecket-45</t>
  </si>
  <si>
    <t>Pecket-47</t>
  </si>
  <si>
    <t>Pecket-48</t>
  </si>
  <si>
    <t>Pecket-49</t>
  </si>
  <si>
    <t>Pecket-50</t>
  </si>
  <si>
    <t>Pecket-51</t>
  </si>
  <si>
    <t>Pecket-52</t>
  </si>
  <si>
    <t>Pecket-53</t>
  </si>
  <si>
    <t>Pecket-54</t>
  </si>
  <si>
    <t>T22_01</t>
  </si>
  <si>
    <t>T22_02</t>
  </si>
  <si>
    <t>T22_03</t>
  </si>
  <si>
    <t>T22_04</t>
  </si>
  <si>
    <t>T22_05</t>
  </si>
  <si>
    <t>T22_07</t>
  </si>
  <si>
    <t>T22_08</t>
  </si>
  <si>
    <t>T22_09</t>
  </si>
  <si>
    <t>T22_10</t>
  </si>
  <si>
    <t>T22_11</t>
  </si>
  <si>
    <t>T22_12</t>
  </si>
  <si>
    <t>T22_13</t>
  </si>
  <si>
    <t>T22_14</t>
  </si>
  <si>
    <t>T22_15</t>
  </si>
  <si>
    <t>T22_16</t>
  </si>
  <si>
    <t>T22_17</t>
  </si>
  <si>
    <t>T22_18</t>
  </si>
  <si>
    <t>T22_20</t>
  </si>
  <si>
    <t>T22_21</t>
  </si>
  <si>
    <t>T22_22</t>
  </si>
  <si>
    <t>T22_23</t>
  </si>
  <si>
    <t>T22_24</t>
  </si>
  <si>
    <t>T22_25</t>
  </si>
  <si>
    <t>T22_26</t>
  </si>
  <si>
    <t>T22_27</t>
  </si>
  <si>
    <t>T22_28</t>
  </si>
  <si>
    <t>T22_30</t>
  </si>
  <si>
    <t>T22_31</t>
  </si>
  <si>
    <t>T22_32</t>
  </si>
  <si>
    <t>T22_33</t>
  </si>
  <si>
    <t>T22_34</t>
  </si>
  <si>
    <t>T22_35</t>
  </si>
  <si>
    <t>T22_36</t>
  </si>
  <si>
    <t>T22_37</t>
  </si>
  <si>
    <t>T22_39</t>
  </si>
  <si>
    <t>T22_40</t>
  </si>
  <si>
    <t>T22_41</t>
  </si>
  <si>
    <t>T22_42</t>
  </si>
  <si>
    <t>T22_43</t>
  </si>
  <si>
    <t>T22_44</t>
  </si>
  <si>
    <t>T22_45</t>
  </si>
  <si>
    <t>T22_46</t>
  </si>
  <si>
    <t>T22_47</t>
  </si>
  <si>
    <t>T22_48</t>
  </si>
  <si>
    <t>T22_49</t>
  </si>
  <si>
    <t>T22_50</t>
  </si>
  <si>
    <t>T22_51</t>
  </si>
  <si>
    <t>T22_52</t>
  </si>
  <si>
    <t>T22_53</t>
  </si>
  <si>
    <t>T22_54</t>
  </si>
  <si>
    <t>T22_55</t>
  </si>
  <si>
    <t>T22_56</t>
  </si>
  <si>
    <t>T22_57</t>
  </si>
  <si>
    <t>T22_58</t>
  </si>
  <si>
    <t>T22_59</t>
  </si>
  <si>
    <t>T22_60</t>
  </si>
  <si>
    <t>T22_61</t>
  </si>
  <si>
    <t>T22_62</t>
  </si>
  <si>
    <t>T22_63</t>
  </si>
  <si>
    <t>T22_64</t>
  </si>
  <si>
    <t>T22_65</t>
  </si>
  <si>
    <t>T22_66</t>
  </si>
  <si>
    <t>T22_67</t>
  </si>
  <si>
    <t>T22_68</t>
  </si>
  <si>
    <t>T22_69</t>
  </si>
  <si>
    <t>T22_70</t>
  </si>
  <si>
    <t>T22_71</t>
  </si>
  <si>
    <t>T22_72</t>
  </si>
  <si>
    <t>T22_73</t>
  </si>
  <si>
    <t>T22_74</t>
  </si>
  <si>
    <t>T22_75</t>
  </si>
  <si>
    <t>T22_76</t>
  </si>
  <si>
    <t>T22_78</t>
  </si>
  <si>
    <t>T22_79</t>
  </si>
  <si>
    <t>T22_80</t>
  </si>
  <si>
    <t>T22_81</t>
  </si>
  <si>
    <t>T22_82</t>
  </si>
  <si>
    <t>T22_83</t>
  </si>
  <si>
    <t>T22_84</t>
  </si>
  <si>
    <t>T22_85</t>
  </si>
  <si>
    <t>T22_86</t>
  </si>
  <si>
    <t>T22_87</t>
  </si>
  <si>
    <t>T22_88</t>
  </si>
  <si>
    <t>T22_89</t>
  </si>
  <si>
    <t>T22_90</t>
  </si>
  <si>
    <t>T22_91</t>
  </si>
  <si>
    <t>T22_92</t>
  </si>
  <si>
    <t>T22_93</t>
  </si>
  <si>
    <t>T22_94</t>
  </si>
  <si>
    <t>T22_95</t>
  </si>
  <si>
    <t>T22_96</t>
  </si>
  <si>
    <t>T22_97</t>
  </si>
  <si>
    <t>T22_98</t>
  </si>
  <si>
    <t>U concentration uncertainty  is ~20%</t>
  </si>
  <si>
    <t>Data corrected for common-Pb using Williams (1998)</t>
  </si>
  <si>
    <r>
      <t>Concordance calculated as (</t>
    </r>
    <r>
      <rPr>
        <vertAlign val="superscript"/>
        <sz val="10"/>
        <rFont val="Arial"/>
        <family val="2"/>
      </rPr>
      <t>206</t>
    </r>
    <r>
      <rPr>
        <sz val="10"/>
        <rFont val="Arial"/>
        <family val="2"/>
      </rPr>
      <t>Pb-</t>
    </r>
    <r>
      <rPr>
        <vertAlign val="superscript"/>
        <sz val="10"/>
        <rFont val="Arial"/>
        <family val="2"/>
      </rPr>
      <t>238</t>
    </r>
    <r>
      <rPr>
        <sz val="10"/>
        <rFont val="Arial"/>
        <family val="2"/>
      </rPr>
      <t>U age/</t>
    </r>
    <r>
      <rPr>
        <vertAlign val="superscript"/>
        <sz val="10"/>
        <rFont val="Arial"/>
        <family val="2"/>
      </rPr>
      <t>207</t>
    </r>
    <r>
      <rPr>
        <sz val="10"/>
        <rFont val="Arial"/>
        <family val="2"/>
      </rPr>
      <t>Pb-</t>
    </r>
    <r>
      <rPr>
        <vertAlign val="superscript"/>
        <sz val="10"/>
        <rFont val="Arial"/>
        <family val="2"/>
      </rPr>
      <t>206</t>
    </r>
    <r>
      <rPr>
        <sz val="10"/>
        <rFont val="Arial"/>
        <family val="2"/>
      </rPr>
      <t>Pb age)*100</t>
    </r>
  </si>
  <si>
    <t>Individual errors are given as 2 sigma standard deviation and  only reflect the internal error,  Systematicor external error are  206Pb/238U = 1.1%, 207Pb/206Pb = 0.5% (2s)</t>
  </si>
  <si>
    <t>Location Isla Riesco</t>
  </si>
  <si>
    <t>Section Río Los Palos</t>
  </si>
  <si>
    <t>Stratigraphic height (m)</t>
  </si>
  <si>
    <t>Location Pecket Mine</t>
  </si>
  <si>
    <t>Sample ID</t>
  </si>
  <si>
    <t>Well RGP-3</t>
  </si>
  <si>
    <t>5. School of the Environment, Washington State University. Pulman, WA, USA.</t>
  </si>
  <si>
    <t>7. Departamento de Ciencias de la Tierra, Facultad de Ciencias Químicas, Universidad de Concepción, Chile.</t>
  </si>
  <si>
    <t xml:space="preserve">LP: Río Los Palos section. </t>
  </si>
  <si>
    <t>RGP-3: RCP-3 well section. Brunswick Peninsula region.</t>
  </si>
  <si>
    <r>
      <t>Campanian-Eocene dinoflagellate cyst biostratigraphy in the Southern Andean foreland basin: Implications for Drake Passage throughflow: S</t>
    </r>
    <r>
      <rPr>
        <b/>
        <u/>
        <sz val="12"/>
        <color theme="1"/>
        <rFont val="Calibri"/>
        <family val="2"/>
        <scheme val="minor"/>
      </rPr>
      <t>upplementary data</t>
    </r>
  </si>
  <si>
    <r>
      <t>Peter K. Bijl*</t>
    </r>
    <r>
      <rPr>
        <vertAlign val="superscript"/>
        <sz val="12"/>
        <color theme="1"/>
        <rFont val="Calibri"/>
        <family val="2"/>
        <scheme val="minor"/>
      </rPr>
      <t>1</t>
    </r>
    <r>
      <rPr>
        <sz val="12"/>
        <color theme="1"/>
        <rFont val="Calibri"/>
        <family val="2"/>
        <scheme val="minor"/>
      </rPr>
      <t>, G. Raquel Guerstein</t>
    </r>
    <r>
      <rPr>
        <vertAlign val="superscript"/>
        <sz val="12"/>
        <color theme="1"/>
        <rFont val="Calibri"/>
        <family val="2"/>
        <scheme val="minor"/>
      </rPr>
      <t>2</t>
    </r>
    <r>
      <rPr>
        <sz val="12"/>
        <color theme="1"/>
        <rFont val="Calibri"/>
        <family val="2"/>
        <scheme val="minor"/>
      </rPr>
      <t>, Edgar A. Sanmiguel Jaimes</t>
    </r>
    <r>
      <rPr>
        <vertAlign val="superscript"/>
        <sz val="12"/>
        <color theme="1"/>
        <rFont val="Calibri"/>
        <family val="2"/>
        <scheme val="minor"/>
      </rPr>
      <t>3</t>
    </r>
    <r>
      <rPr>
        <sz val="12"/>
        <color theme="1"/>
        <rFont val="Calibri"/>
        <family val="2"/>
        <scheme val="minor"/>
      </rPr>
      <t>, Appy Sluijs</t>
    </r>
    <r>
      <rPr>
        <vertAlign val="superscript"/>
        <sz val="12"/>
        <color theme="1"/>
        <rFont val="Calibri"/>
        <family val="2"/>
        <scheme val="minor"/>
      </rPr>
      <t>1</t>
    </r>
    <r>
      <rPr>
        <sz val="12"/>
        <color theme="1"/>
        <rFont val="Calibri"/>
        <family val="2"/>
        <scheme val="minor"/>
      </rPr>
      <t>,</t>
    </r>
  </si>
  <si>
    <t>The samples in grey in the tables had too low counts to statistically represent the population. We therefore left these out of the assemblage plots in the paper, but do provide the data here.</t>
  </si>
  <si>
    <t>Williams, I.S. 1998. U–Th–Pb geochronology by ion microprobe.  In Applications of Microanalytical Techniques to Understanding Mineralizing Processes (McKibben, M.A.;  Shanks III,  W. C.; Ridley, W.I.; editors). Reviews in Economic Geology 7: 1-36.</t>
  </si>
  <si>
    <t xml:space="preserve">To view properly thousands and decimals separators, please check the following: </t>
  </si>
  <si>
    <t>File &gt;&gt; Options &gt;&gt; Advanced</t>
  </si>
  <si>
    <t>✔ Use system separators (use dots for decimals and comma for thousands separation)</t>
  </si>
  <si>
    <t>1. Department of Earth Sciences, Laboratory of Palaeobotany and Palynology, Utrecht University, Utrecht, the Netherlands.</t>
  </si>
  <si>
    <t>RP: Río Pérez section. Laguna Blanca region.</t>
  </si>
  <si>
    <t xml:space="preserve">T-1: T-1 well section. Laguna Blanca region. </t>
  </si>
  <si>
    <t>IR: Isla Riesco section. Isla Riesco region.</t>
  </si>
  <si>
    <t>SELK-65: SELK-65 well section. Isla Riesco region.</t>
  </si>
  <si>
    <t>PM: Pecket mine. Brunswick Peninsula region.</t>
  </si>
  <si>
    <t>Fuentes: Fuentes outcrop. Laguna Blanca region.</t>
  </si>
  <si>
    <t>Zircons : U-Pb zircon data.</t>
  </si>
  <si>
    <r>
      <t>Silvio Casadio</t>
    </r>
    <r>
      <rPr>
        <vertAlign val="superscript"/>
        <sz val="12"/>
        <color theme="1"/>
        <rFont val="Calibri"/>
        <family val="2"/>
        <scheme val="minor"/>
      </rPr>
      <t>4</t>
    </r>
    <r>
      <rPr>
        <sz val="12"/>
        <color theme="1"/>
        <rFont val="Calibri"/>
        <family val="2"/>
        <scheme val="minor"/>
      </rPr>
      <t>, Víctor Valencia</t>
    </r>
    <r>
      <rPr>
        <vertAlign val="superscript"/>
        <sz val="12"/>
        <color theme="1"/>
        <rFont val="Calibri"/>
        <family val="2"/>
        <scheme val="minor"/>
      </rPr>
      <t>5</t>
    </r>
    <r>
      <rPr>
        <sz val="12"/>
        <color theme="1"/>
        <rFont val="Calibri"/>
        <family val="2"/>
        <scheme val="minor"/>
      </rPr>
      <t>, Cecilia R. Amenábar</t>
    </r>
    <r>
      <rPr>
        <vertAlign val="superscript"/>
        <sz val="12"/>
        <color theme="1"/>
        <rFont val="Calibri"/>
        <family val="2"/>
        <scheme val="minor"/>
      </rPr>
      <t>6</t>
    </r>
    <r>
      <rPr>
        <sz val="12"/>
        <color theme="1"/>
        <rFont val="Calibri"/>
        <family val="2"/>
        <scheme val="minor"/>
      </rPr>
      <t>, Alfonso Encinas</t>
    </r>
    <r>
      <rPr>
        <vertAlign val="superscript"/>
        <sz val="12"/>
        <color theme="1"/>
        <rFont val="Calibri"/>
        <family val="2"/>
        <scheme val="minor"/>
      </rPr>
      <t>7</t>
    </r>
  </si>
  <si>
    <t>2. Departamento de Geología, Universidad Nacional del Sur-Instituto Geológico del Sur, CONICET, Argentina.</t>
  </si>
  <si>
    <t>4. Universidad Nacional de Río Negro, Instituto de Investigación en Paleobiología y Geología, Río Negro, Argentina.</t>
  </si>
  <si>
    <t>3. Universidad Andres Bello, Facultad de Ingenieria, Talcahuano, Chile.</t>
  </si>
  <si>
    <t>6. Instituto Antártico Argentino-Instituto de Estudios Andinos Don Pablo Groeber-CONICET-Dpto. Ciencias Geológicas, Universidad de Buenos Aires, Argentina.</t>
  </si>
  <si>
    <t>Stratigraphic height above thick sand stone</t>
  </si>
  <si>
    <t>Total</t>
  </si>
  <si>
    <t>Stratigraphic height above previous</t>
  </si>
  <si>
    <t>Others</t>
  </si>
  <si>
    <r>
      <t xml:space="preserve">Alterbidinium </t>
    </r>
    <r>
      <rPr>
        <b/>
        <sz val="12"/>
        <rFont val="Calibri"/>
        <family val="2"/>
        <scheme val="minor"/>
      </rPr>
      <t>sp.</t>
    </r>
  </si>
  <si>
    <r>
      <rPr>
        <b/>
        <i/>
        <sz val="12"/>
        <rFont val="Calibri"/>
        <family val="2"/>
        <scheme val="minor"/>
      </rPr>
      <t>Cerodinium</t>
    </r>
    <r>
      <rPr>
        <b/>
        <sz val="12"/>
        <rFont val="Calibri"/>
        <family val="2"/>
        <scheme val="minor"/>
      </rPr>
      <t xml:space="preserve"> indet.</t>
    </r>
  </si>
  <si>
    <r>
      <rPr>
        <b/>
        <i/>
        <sz val="12"/>
        <rFont val="Calibri"/>
        <family val="2"/>
        <scheme val="minor"/>
      </rPr>
      <t>Dapsilidinium</t>
    </r>
    <r>
      <rPr>
        <b/>
        <sz val="12"/>
        <rFont val="Calibri"/>
        <family val="2"/>
        <scheme val="minor"/>
      </rPr>
      <t xml:space="preserve"> sp.</t>
    </r>
  </si>
  <si>
    <r>
      <rPr>
        <b/>
        <i/>
        <sz val="12"/>
        <rFont val="Calibri"/>
        <family val="2"/>
        <scheme val="minor"/>
      </rPr>
      <t>Kenleyia</t>
    </r>
    <r>
      <rPr>
        <b/>
        <sz val="12"/>
        <rFont val="Calibri"/>
        <family val="2"/>
        <scheme val="minor"/>
      </rPr>
      <t xml:space="preserve"> sp.</t>
    </r>
  </si>
  <si>
    <r>
      <rPr>
        <b/>
        <i/>
        <sz val="12"/>
        <rFont val="Calibri"/>
        <family val="2"/>
        <scheme val="minor"/>
      </rPr>
      <t>Manumiella</t>
    </r>
    <r>
      <rPr>
        <b/>
        <sz val="12"/>
        <rFont val="Calibri"/>
        <family val="2"/>
        <scheme val="minor"/>
      </rPr>
      <t xml:space="preserve"> sp.</t>
    </r>
  </si>
  <si>
    <r>
      <rPr>
        <b/>
        <i/>
        <sz val="12"/>
        <rFont val="Calibri"/>
        <family val="2"/>
        <scheme val="minor"/>
      </rPr>
      <t>Microdinium</t>
    </r>
    <r>
      <rPr>
        <b/>
        <sz val="12"/>
        <rFont val="Calibri"/>
        <family val="2"/>
        <scheme val="minor"/>
      </rPr>
      <t xml:space="preserve"> sp.</t>
    </r>
  </si>
  <si>
    <r>
      <rPr>
        <b/>
        <i/>
        <sz val="12"/>
        <rFont val="Calibri"/>
        <family val="2"/>
        <scheme val="minor"/>
      </rPr>
      <t>Operculodinium</t>
    </r>
    <r>
      <rPr>
        <b/>
        <sz val="12"/>
        <rFont val="Calibri"/>
        <family val="2"/>
        <scheme val="minor"/>
      </rPr>
      <t xml:space="preserve"> spp.</t>
    </r>
  </si>
  <si>
    <r>
      <rPr>
        <b/>
        <i/>
        <sz val="12"/>
        <rFont val="Calibri"/>
        <family val="2"/>
        <scheme val="minor"/>
      </rPr>
      <t>Phthanoperidinium</t>
    </r>
    <r>
      <rPr>
        <b/>
        <sz val="12"/>
        <rFont val="Calibri"/>
        <family val="2"/>
        <scheme val="minor"/>
      </rPr>
      <t xml:space="preserve"> spp.</t>
    </r>
  </si>
  <si>
    <r>
      <rPr>
        <b/>
        <i/>
        <sz val="12"/>
        <rFont val="Calibri"/>
        <family val="2"/>
        <scheme val="minor"/>
      </rPr>
      <t>Senegalinium</t>
    </r>
    <r>
      <rPr>
        <b/>
        <sz val="12"/>
        <rFont val="Calibri"/>
        <family val="2"/>
        <scheme val="minor"/>
      </rPr>
      <t xml:space="preserve"> sp.</t>
    </r>
  </si>
  <si>
    <r>
      <t>Spiniferites</t>
    </r>
    <r>
      <rPr>
        <b/>
        <sz val="12"/>
        <rFont val="Calibri"/>
        <family val="2"/>
        <scheme val="minor"/>
      </rPr>
      <t xml:space="preserve"> spp.</t>
    </r>
  </si>
  <si>
    <r>
      <rPr>
        <b/>
        <i/>
        <sz val="12"/>
        <rFont val="Calibri"/>
        <family val="2"/>
        <scheme val="minor"/>
      </rPr>
      <t>Tanyosphaeridium</t>
    </r>
    <r>
      <rPr>
        <b/>
        <sz val="12"/>
        <rFont val="Calibri"/>
        <family val="2"/>
        <scheme val="minor"/>
      </rPr>
      <t xml:space="preserve"> sp.</t>
    </r>
  </si>
  <si>
    <t>Interval bottom</t>
  </si>
  <si>
    <t>Mid-depth</t>
  </si>
  <si>
    <r>
      <rPr>
        <b/>
        <i/>
        <sz val="12"/>
        <rFont val="Calibri"/>
        <family val="2"/>
        <scheme val="minor"/>
      </rPr>
      <t>Adnatosphaeridium</t>
    </r>
    <r>
      <rPr>
        <b/>
        <sz val="12"/>
        <rFont val="Calibri"/>
        <family val="2"/>
        <scheme val="minor"/>
      </rPr>
      <t xml:space="preserve"> sp.</t>
    </r>
  </si>
  <si>
    <r>
      <rPr>
        <b/>
        <i/>
        <sz val="12"/>
        <color theme="1"/>
        <rFont val="Calibri"/>
        <family val="2"/>
        <scheme val="minor"/>
      </rPr>
      <t>Alterbidinium</t>
    </r>
    <r>
      <rPr>
        <b/>
        <sz val="12"/>
        <color theme="1"/>
        <rFont val="Calibri"/>
        <family val="2"/>
        <scheme val="minor"/>
      </rPr>
      <t xml:space="preserve"> sp.</t>
    </r>
  </si>
  <si>
    <r>
      <rPr>
        <b/>
        <i/>
        <sz val="12"/>
        <color theme="1"/>
        <rFont val="Calibri"/>
        <family val="2"/>
        <scheme val="minor"/>
      </rPr>
      <t>Cribroperidinium</t>
    </r>
    <r>
      <rPr>
        <b/>
        <sz val="12"/>
        <color theme="1"/>
        <rFont val="Calibri"/>
        <family val="2"/>
        <scheme val="minor"/>
      </rPr>
      <t xml:space="preserve"> sp.</t>
    </r>
  </si>
  <si>
    <r>
      <rPr>
        <b/>
        <i/>
        <sz val="12"/>
        <color theme="1"/>
        <rFont val="Calibri"/>
        <family val="2"/>
        <scheme val="minor"/>
      </rPr>
      <t>Elytrocysta</t>
    </r>
    <r>
      <rPr>
        <b/>
        <sz val="12"/>
        <color theme="1"/>
        <rFont val="Calibri"/>
        <family val="2"/>
        <scheme val="minor"/>
      </rPr>
      <t xml:space="preserve"> spp.</t>
    </r>
  </si>
  <si>
    <r>
      <rPr>
        <b/>
        <i/>
        <sz val="12"/>
        <color theme="1"/>
        <rFont val="Calibri"/>
        <family val="2"/>
        <scheme val="minor"/>
      </rPr>
      <t>Impagidinium</t>
    </r>
    <r>
      <rPr>
        <b/>
        <sz val="12"/>
        <color theme="1"/>
        <rFont val="Calibri"/>
        <family val="2"/>
        <scheme val="minor"/>
      </rPr>
      <t xml:space="preserve"> spp.</t>
    </r>
  </si>
  <si>
    <r>
      <rPr>
        <b/>
        <i/>
        <sz val="12"/>
        <color theme="1"/>
        <rFont val="Calibri"/>
        <family val="2"/>
        <scheme val="minor"/>
      </rPr>
      <t xml:space="preserve">Operculodinium </t>
    </r>
    <r>
      <rPr>
        <b/>
        <sz val="12"/>
        <color theme="1"/>
        <rFont val="Calibri"/>
        <family val="2"/>
        <scheme val="minor"/>
      </rPr>
      <t>spp.</t>
    </r>
  </si>
  <si>
    <r>
      <rPr>
        <b/>
        <i/>
        <sz val="12"/>
        <color theme="1"/>
        <rFont val="Calibri"/>
        <family val="2"/>
        <scheme val="minor"/>
      </rPr>
      <t>Senegalinium</t>
    </r>
    <r>
      <rPr>
        <b/>
        <sz val="12"/>
        <color theme="1"/>
        <rFont val="Calibri"/>
        <family val="2"/>
        <scheme val="minor"/>
      </rPr>
      <t xml:space="preserve"> spp.</t>
    </r>
  </si>
  <si>
    <r>
      <rPr>
        <b/>
        <i/>
        <sz val="12"/>
        <color theme="1"/>
        <rFont val="Calibri"/>
        <family val="2"/>
        <scheme val="minor"/>
      </rPr>
      <t xml:space="preserve">Spiniferites </t>
    </r>
    <r>
      <rPr>
        <b/>
        <sz val="12"/>
        <color theme="1"/>
        <rFont val="Calibri"/>
        <family val="2"/>
        <scheme val="minor"/>
      </rPr>
      <t>spp.</t>
    </r>
  </si>
  <si>
    <t>Total dinocysts</t>
  </si>
  <si>
    <t>Stratigraphic height (approx. in m)</t>
  </si>
  <si>
    <r>
      <rPr>
        <b/>
        <i/>
        <sz val="12"/>
        <rFont val="Calibri"/>
        <family val="2"/>
        <scheme val="minor"/>
      </rPr>
      <t>Senegalinium</t>
    </r>
    <r>
      <rPr>
        <b/>
        <sz val="12"/>
        <rFont val="Calibri"/>
        <family val="2"/>
        <scheme val="minor"/>
      </rPr>
      <t xml:space="preserve"> spp.</t>
    </r>
  </si>
  <si>
    <r>
      <rPr>
        <b/>
        <i/>
        <sz val="12"/>
        <rFont val="Calibri"/>
        <family val="2"/>
        <scheme val="minor"/>
      </rPr>
      <t>Spiniferites</t>
    </r>
    <r>
      <rPr>
        <b/>
        <sz val="12"/>
        <rFont val="Calibri"/>
        <family val="2"/>
        <scheme val="minor"/>
      </rPr>
      <t xml:space="preserve"> spp.</t>
    </r>
  </si>
  <si>
    <t>Tres brazos1</t>
  </si>
  <si>
    <t xml:space="preserve"> Tres brazos3</t>
  </si>
  <si>
    <r>
      <t>Glaphyrocysta</t>
    </r>
    <r>
      <rPr>
        <b/>
        <sz val="12"/>
        <color theme="1"/>
        <rFont val="Calibri"/>
        <family val="2"/>
        <scheme val="minor"/>
      </rPr>
      <t xml:space="preserve"> sp.</t>
    </r>
  </si>
  <si>
    <r>
      <rPr>
        <b/>
        <i/>
        <sz val="12"/>
        <color theme="1"/>
        <rFont val="Calibri"/>
        <family val="2"/>
        <scheme val="minor"/>
      </rPr>
      <t>Operculodinium</t>
    </r>
    <r>
      <rPr>
        <b/>
        <sz val="12"/>
        <color theme="1"/>
        <rFont val="Calibri"/>
        <family val="2"/>
        <scheme val="minor"/>
      </rPr>
      <t xml:space="preserve"> spp.</t>
    </r>
  </si>
  <si>
    <t>Barren of dinocysts</t>
  </si>
  <si>
    <t>Only pollen</t>
  </si>
  <si>
    <r>
      <rPr>
        <b/>
        <i/>
        <sz val="12"/>
        <rFont val="Calibri"/>
        <family val="2"/>
        <scheme val="minor"/>
      </rPr>
      <t>Enneadocysta</t>
    </r>
    <r>
      <rPr>
        <b/>
        <sz val="12"/>
        <rFont val="Calibri"/>
        <family val="2"/>
        <scheme val="minor"/>
      </rPr>
      <t xml:space="preserve"> spp.</t>
    </r>
  </si>
  <si>
    <r>
      <t xml:space="preserve">Operculodinium </t>
    </r>
    <r>
      <rPr>
        <b/>
        <sz val="12"/>
        <rFont val="Calibri"/>
        <family val="2"/>
        <scheme val="minor"/>
      </rPr>
      <t>spp.</t>
    </r>
  </si>
  <si>
    <r>
      <rPr>
        <b/>
        <i/>
        <sz val="12"/>
        <rFont val="Calibri"/>
        <family val="2"/>
        <scheme val="minor"/>
      </rPr>
      <t xml:space="preserve">Spiniferites </t>
    </r>
    <r>
      <rPr>
        <b/>
        <sz val="12"/>
        <rFont val="Calibri"/>
        <family val="2"/>
        <scheme val="minor"/>
      </rPr>
      <t>spp.</t>
    </r>
  </si>
  <si>
    <r>
      <rPr>
        <b/>
        <i/>
        <sz val="12"/>
        <rFont val="Calibri"/>
        <family val="2"/>
        <scheme val="minor"/>
      </rPr>
      <t xml:space="preserve">Areoligera </t>
    </r>
    <r>
      <rPr>
        <b/>
        <sz val="12"/>
        <rFont val="Calibri"/>
        <family val="2"/>
        <scheme val="minor"/>
      </rPr>
      <t>spp.</t>
    </r>
  </si>
  <si>
    <r>
      <t xml:space="preserve">Cribroperidinium </t>
    </r>
    <r>
      <rPr>
        <b/>
        <sz val="12"/>
        <rFont val="Calibri"/>
        <family val="2"/>
        <scheme val="minor"/>
      </rPr>
      <t>spp.</t>
    </r>
  </si>
  <si>
    <r>
      <rPr>
        <b/>
        <i/>
        <sz val="12"/>
        <rFont val="Calibri"/>
        <family val="2"/>
        <scheme val="minor"/>
      </rPr>
      <t>Deflandrea foveolata</t>
    </r>
    <r>
      <rPr>
        <b/>
        <sz val="12"/>
        <rFont val="Calibri"/>
        <family val="2"/>
        <scheme val="minor"/>
      </rPr>
      <t>?</t>
    </r>
  </si>
  <si>
    <r>
      <rPr>
        <b/>
        <i/>
        <sz val="12"/>
        <rFont val="Calibri"/>
        <family val="2"/>
        <scheme val="minor"/>
      </rPr>
      <t>Dracodinium waipawaense</t>
    </r>
    <r>
      <rPr>
        <b/>
        <sz val="12"/>
        <rFont val="Calibri"/>
        <family val="2"/>
        <scheme val="minor"/>
      </rPr>
      <t>?</t>
    </r>
  </si>
  <si>
    <r>
      <rPr>
        <b/>
        <i/>
        <sz val="12"/>
        <rFont val="Calibri"/>
        <family val="2"/>
        <scheme val="minor"/>
      </rPr>
      <t>Glaphyrocysta retiintexta</t>
    </r>
    <r>
      <rPr>
        <b/>
        <sz val="12"/>
        <rFont val="Calibri"/>
        <family val="2"/>
        <scheme val="minor"/>
      </rPr>
      <t>?</t>
    </r>
  </si>
  <si>
    <r>
      <t>Nematosphaeropsis</t>
    </r>
    <r>
      <rPr>
        <b/>
        <sz val="12"/>
        <rFont val="Calibri"/>
        <family val="2"/>
        <scheme val="minor"/>
      </rPr>
      <t xml:space="preserve"> sp.</t>
    </r>
  </si>
  <si>
    <r>
      <rPr>
        <b/>
        <i/>
        <sz val="12"/>
        <rFont val="Calibri"/>
        <family val="2"/>
        <scheme val="minor"/>
      </rPr>
      <t>Phthanoperidinium</t>
    </r>
    <r>
      <rPr>
        <b/>
        <sz val="12"/>
        <rFont val="Calibri"/>
        <family val="2"/>
        <scheme val="minor"/>
      </rPr>
      <t xml:space="preserve"> sp.</t>
    </r>
  </si>
  <si>
    <r>
      <rPr>
        <b/>
        <i/>
        <sz val="12"/>
        <color theme="1"/>
        <rFont val="Calibri"/>
        <family val="2"/>
        <scheme val="minor"/>
      </rPr>
      <t>Manumiella</t>
    </r>
    <r>
      <rPr>
        <b/>
        <sz val="12"/>
        <color theme="1"/>
        <rFont val="Calibri"/>
        <family val="2"/>
        <scheme val="minor"/>
      </rPr>
      <t>? small</t>
    </r>
  </si>
  <si>
    <r>
      <rPr>
        <b/>
        <i/>
        <sz val="12"/>
        <color theme="1"/>
        <rFont val="Calibri"/>
        <family val="2"/>
        <scheme val="minor"/>
      </rPr>
      <t>Senoniasphaera</t>
    </r>
    <r>
      <rPr>
        <b/>
        <sz val="12"/>
        <color theme="1"/>
        <rFont val="Calibri"/>
        <family val="2"/>
        <scheme val="minor"/>
      </rPr>
      <t xml:space="preserve"> sp.</t>
    </r>
  </si>
  <si>
    <r>
      <rPr>
        <b/>
        <i/>
        <sz val="12"/>
        <color theme="1"/>
        <rFont val="Calibri"/>
        <family val="2"/>
        <scheme val="minor"/>
      </rPr>
      <t>Spiniferites</t>
    </r>
    <r>
      <rPr>
        <b/>
        <sz val="12"/>
        <color theme="1"/>
        <rFont val="Calibri"/>
        <family val="2"/>
        <scheme val="minor"/>
      </rPr>
      <t xml:space="preserve"> spp.</t>
    </r>
  </si>
  <si>
    <r>
      <rPr>
        <b/>
        <i/>
        <sz val="12"/>
        <rFont val="Calibri"/>
        <family val="2"/>
        <scheme val="minor"/>
      </rPr>
      <t>Cerodinium</t>
    </r>
    <r>
      <rPr>
        <b/>
        <sz val="12"/>
        <rFont val="Calibri"/>
        <family val="2"/>
        <scheme val="minor"/>
      </rPr>
      <t xml:space="preserve"> sp. A small </t>
    </r>
    <r>
      <rPr>
        <b/>
        <i/>
        <sz val="12"/>
        <rFont val="Calibri"/>
        <family val="2"/>
        <scheme val="minor"/>
      </rPr>
      <t>sensu</t>
    </r>
    <r>
      <rPr>
        <b/>
        <sz val="12"/>
        <rFont val="Calibri"/>
        <family val="2"/>
        <scheme val="minor"/>
      </rPr>
      <t xml:space="preserve"> 1172</t>
    </r>
  </si>
  <si>
    <r>
      <t xml:space="preserve">Areoligera </t>
    </r>
    <r>
      <rPr>
        <b/>
        <sz val="12"/>
        <rFont val="Calibri"/>
        <family val="2"/>
        <scheme val="minor"/>
      </rPr>
      <t>sp.</t>
    </r>
  </si>
  <si>
    <r>
      <t xml:space="preserve">Eocladopyxis </t>
    </r>
    <r>
      <rPr>
        <b/>
        <sz val="12"/>
        <rFont val="Calibri"/>
        <family val="2"/>
        <scheme val="minor"/>
      </rPr>
      <t>sp.</t>
    </r>
  </si>
  <si>
    <r>
      <t>Glaphyrocysta</t>
    </r>
    <r>
      <rPr>
        <b/>
        <sz val="12"/>
        <rFont val="Calibri"/>
        <family val="2"/>
        <scheme val="minor"/>
      </rPr>
      <t xml:space="preserve"> sp.</t>
    </r>
  </si>
  <si>
    <r>
      <t>Impagidinium</t>
    </r>
    <r>
      <rPr>
        <b/>
        <sz val="12"/>
        <rFont val="Calibri"/>
        <family val="2"/>
        <scheme val="minor"/>
      </rPr>
      <t xml:space="preserve"> sp.</t>
    </r>
  </si>
  <si>
    <r>
      <rPr>
        <b/>
        <i/>
        <sz val="12"/>
        <rFont val="Calibri"/>
        <family val="2"/>
        <scheme val="minor"/>
      </rPr>
      <t>Operculodinium</t>
    </r>
    <r>
      <rPr>
        <b/>
        <sz val="12"/>
        <rFont val="Calibri"/>
        <family val="2"/>
        <scheme val="minor"/>
      </rPr>
      <t xml:space="preserve"> large </t>
    </r>
    <r>
      <rPr>
        <b/>
        <i/>
        <sz val="12"/>
        <rFont val="Calibri"/>
        <family val="2"/>
        <scheme val="minor"/>
      </rPr>
      <t>sensu</t>
    </r>
    <r>
      <rPr>
        <b/>
        <sz val="12"/>
        <rFont val="Calibri"/>
        <family val="2"/>
        <scheme val="minor"/>
      </rPr>
      <t xml:space="preserve"> 1172</t>
    </r>
  </si>
  <si>
    <r>
      <rPr>
        <b/>
        <i/>
        <sz val="12"/>
        <rFont val="Calibri"/>
        <family val="2"/>
        <scheme val="minor"/>
      </rPr>
      <t>Impagidinium</t>
    </r>
    <r>
      <rPr>
        <b/>
        <sz val="12"/>
        <rFont val="Calibri"/>
        <family val="2"/>
        <scheme val="minor"/>
      </rPr>
      <t xml:space="preserve"> spp.</t>
    </r>
  </si>
  <si>
    <r>
      <rPr>
        <b/>
        <i/>
        <sz val="12"/>
        <rFont val="Calibri"/>
        <family val="2"/>
        <scheme val="minor"/>
      </rPr>
      <t>Cordosphaeridium fibrospinosum</t>
    </r>
    <r>
      <rPr>
        <b/>
        <sz val="12"/>
        <rFont val="Calibri"/>
        <family val="2"/>
        <scheme val="minor"/>
      </rPr>
      <t xml:space="preserve"> cpx</t>
    </r>
  </si>
  <si>
    <r>
      <rPr>
        <b/>
        <i/>
        <sz val="12"/>
        <rFont val="Calibri"/>
        <family val="2"/>
        <scheme val="minor"/>
      </rPr>
      <t>Cerebrocysta</t>
    </r>
    <r>
      <rPr>
        <b/>
        <sz val="12"/>
        <rFont val="Calibri"/>
        <family val="2"/>
        <scheme val="minor"/>
      </rPr>
      <t xml:space="preserve"> cpx</t>
    </r>
  </si>
  <si>
    <r>
      <rPr>
        <b/>
        <i/>
        <sz val="12"/>
        <rFont val="Calibri"/>
        <family val="2"/>
        <scheme val="minor"/>
      </rPr>
      <t xml:space="preserve">Hystrichosphaeridium </t>
    </r>
    <r>
      <rPr>
        <b/>
        <sz val="12"/>
        <rFont val="Calibri"/>
        <family val="2"/>
        <scheme val="minor"/>
      </rPr>
      <t>spp.</t>
    </r>
  </si>
  <si>
    <r>
      <rPr>
        <b/>
        <i/>
        <sz val="12"/>
        <rFont val="Calibri"/>
        <family val="2"/>
        <scheme val="minor"/>
      </rPr>
      <t xml:space="preserve">Cleistosphaeridium </t>
    </r>
    <r>
      <rPr>
        <b/>
        <sz val="12"/>
        <rFont val="Calibri"/>
        <family val="2"/>
        <scheme val="minor"/>
      </rPr>
      <t>spp.</t>
    </r>
  </si>
  <si>
    <r>
      <rPr>
        <b/>
        <i/>
        <sz val="12"/>
        <rFont val="Calibri"/>
        <family val="2"/>
        <scheme val="minor"/>
      </rPr>
      <t xml:space="preserve">Glaphyrocysta </t>
    </r>
    <r>
      <rPr>
        <b/>
        <sz val="12"/>
        <rFont val="Calibri"/>
        <family val="2"/>
        <scheme val="minor"/>
      </rPr>
      <t>spp.</t>
    </r>
  </si>
  <si>
    <r>
      <rPr>
        <b/>
        <i/>
        <sz val="12"/>
        <rFont val="Calibri"/>
        <family val="2"/>
        <scheme val="minor"/>
      </rPr>
      <t>Alisocysta</t>
    </r>
    <r>
      <rPr>
        <b/>
        <sz val="12"/>
        <rFont val="Calibri"/>
        <family val="2"/>
        <scheme val="minor"/>
      </rPr>
      <t xml:space="preserve"> cpx</t>
    </r>
  </si>
  <si>
    <r>
      <rPr>
        <b/>
        <i/>
        <sz val="12"/>
        <rFont val="Calibri"/>
        <family val="2"/>
        <scheme val="minor"/>
      </rPr>
      <t>Deflandrea</t>
    </r>
    <r>
      <rPr>
        <b/>
        <sz val="12"/>
        <rFont val="Calibri"/>
        <family val="2"/>
        <scheme val="minor"/>
      </rPr>
      <t xml:space="preserve"> spp.</t>
    </r>
  </si>
  <si>
    <r>
      <rPr>
        <b/>
        <i/>
        <sz val="12"/>
        <rFont val="Calibri"/>
        <family val="2"/>
        <scheme val="minor"/>
      </rPr>
      <t xml:space="preserve">Manumiella </t>
    </r>
    <r>
      <rPr>
        <b/>
        <sz val="12"/>
        <rFont val="Calibri"/>
        <family val="2"/>
        <scheme val="minor"/>
      </rPr>
      <t>spp.</t>
    </r>
  </si>
  <si>
    <r>
      <rPr>
        <b/>
        <i/>
        <sz val="12"/>
        <rFont val="Calibri"/>
        <family val="2"/>
        <scheme val="minor"/>
      </rPr>
      <t>Palaeocystodinium</t>
    </r>
    <r>
      <rPr>
        <b/>
        <sz val="12"/>
        <rFont val="Calibri"/>
        <family val="2"/>
        <scheme val="minor"/>
      </rPr>
      <t xml:space="preserve"> spp.</t>
    </r>
  </si>
  <si>
    <t>Vozzhennikovia/Spinidinium</t>
  </si>
  <si>
    <r>
      <rPr>
        <b/>
        <i/>
        <sz val="12"/>
        <rFont val="Calibri"/>
        <family val="2"/>
        <scheme val="minor"/>
      </rPr>
      <t>Senegalinium</t>
    </r>
    <r>
      <rPr>
        <b/>
        <sz val="12"/>
        <rFont val="Calibri"/>
        <family val="2"/>
        <scheme val="minor"/>
      </rPr>
      <t xml:space="preserve"> cpx</t>
    </r>
  </si>
  <si>
    <r>
      <rPr>
        <b/>
        <i/>
        <sz val="12"/>
        <color theme="1"/>
        <rFont val="Calibri"/>
        <family val="2"/>
        <scheme val="minor"/>
      </rPr>
      <t>Cordosphaeridium fibrospinosum</t>
    </r>
    <r>
      <rPr>
        <b/>
        <sz val="12"/>
        <color theme="1"/>
        <rFont val="Calibri"/>
        <family val="2"/>
        <scheme val="minor"/>
      </rPr>
      <t xml:space="preserve"> cpx</t>
    </r>
  </si>
  <si>
    <r>
      <rPr>
        <b/>
        <i/>
        <sz val="12"/>
        <color theme="1"/>
        <rFont val="Calibri"/>
        <family val="2"/>
        <scheme val="minor"/>
      </rPr>
      <t xml:space="preserve">Hystrichosphaeridium </t>
    </r>
    <r>
      <rPr>
        <b/>
        <sz val="12"/>
        <color theme="1"/>
        <rFont val="Calibri"/>
        <family val="2"/>
        <scheme val="minor"/>
      </rPr>
      <t>spp.</t>
    </r>
  </si>
  <si>
    <r>
      <rPr>
        <b/>
        <i/>
        <sz val="12"/>
        <color theme="1"/>
        <rFont val="Calibri"/>
        <family val="2"/>
        <scheme val="minor"/>
      </rPr>
      <t xml:space="preserve">Adnatosphaeridium </t>
    </r>
    <r>
      <rPr>
        <b/>
        <sz val="12"/>
        <color theme="1"/>
        <rFont val="Calibri"/>
        <family val="2"/>
        <scheme val="minor"/>
      </rPr>
      <t>spp.</t>
    </r>
  </si>
  <si>
    <r>
      <rPr>
        <b/>
        <i/>
        <sz val="12"/>
        <color theme="1"/>
        <rFont val="Calibri"/>
        <family val="2"/>
        <scheme val="minor"/>
      </rPr>
      <t>Enneadocysta</t>
    </r>
    <r>
      <rPr>
        <b/>
        <sz val="12"/>
        <color theme="1"/>
        <rFont val="Calibri"/>
        <family val="2"/>
        <scheme val="minor"/>
      </rPr>
      <t xml:space="preserve"> spp.</t>
    </r>
  </si>
  <si>
    <r>
      <rPr>
        <b/>
        <i/>
        <sz val="12"/>
        <color theme="1"/>
        <rFont val="Calibri"/>
        <family val="2"/>
        <scheme val="minor"/>
      </rPr>
      <t xml:space="preserve">Deflandrea </t>
    </r>
    <r>
      <rPr>
        <b/>
        <sz val="12"/>
        <color theme="1"/>
        <rFont val="Calibri"/>
        <family val="2"/>
        <scheme val="minor"/>
      </rPr>
      <t>spp.</t>
    </r>
  </si>
  <si>
    <r>
      <rPr>
        <b/>
        <i/>
        <sz val="12"/>
        <color theme="1"/>
        <rFont val="Calibri"/>
        <family val="2"/>
        <scheme val="minor"/>
      </rPr>
      <t xml:space="preserve">Phthanoperidinium </t>
    </r>
    <r>
      <rPr>
        <b/>
        <sz val="12"/>
        <color theme="1"/>
        <rFont val="Calibri"/>
        <family val="2"/>
        <scheme val="minor"/>
      </rPr>
      <t>spp.</t>
    </r>
  </si>
  <si>
    <r>
      <t>Senegalinium</t>
    </r>
    <r>
      <rPr>
        <b/>
        <sz val="12"/>
        <color theme="1"/>
        <rFont val="Calibri"/>
        <family val="2"/>
        <scheme val="minor"/>
      </rPr>
      <t xml:space="preserve"> spp.</t>
    </r>
  </si>
  <si>
    <r>
      <t xml:space="preserve">Cleistosphaeridium </t>
    </r>
    <r>
      <rPr>
        <b/>
        <sz val="12"/>
        <color theme="1"/>
        <rFont val="Calibri"/>
        <family val="2"/>
        <scheme val="minor"/>
      </rPr>
      <t>spp.</t>
    </r>
  </si>
  <si>
    <r>
      <rPr>
        <b/>
        <i/>
        <sz val="12"/>
        <color theme="1"/>
        <rFont val="Calibri"/>
        <family val="2"/>
        <scheme val="minor"/>
      </rPr>
      <t>Deflandrea</t>
    </r>
    <r>
      <rPr>
        <b/>
        <sz val="12"/>
        <color theme="1"/>
        <rFont val="Calibri"/>
        <family val="2"/>
        <scheme val="minor"/>
      </rPr>
      <t xml:space="preserve"> spp.</t>
    </r>
  </si>
  <si>
    <r>
      <rPr>
        <b/>
        <i/>
        <sz val="12"/>
        <color theme="1"/>
        <rFont val="Calibri"/>
        <family val="2"/>
        <scheme val="minor"/>
      </rPr>
      <t>Phthanoperidinium</t>
    </r>
    <r>
      <rPr>
        <b/>
        <sz val="12"/>
        <color theme="1"/>
        <rFont val="Calibri"/>
        <family val="2"/>
        <scheme val="minor"/>
      </rPr>
      <t xml:space="preserve"> spp.</t>
    </r>
  </si>
  <si>
    <r>
      <rPr>
        <b/>
        <i/>
        <sz val="12"/>
        <color theme="1"/>
        <rFont val="Calibri"/>
        <family val="2"/>
        <scheme val="minor"/>
      </rPr>
      <t>Hystrichosphaeridium</t>
    </r>
    <r>
      <rPr>
        <b/>
        <sz val="12"/>
        <color theme="1"/>
        <rFont val="Calibri"/>
        <family val="2"/>
        <scheme val="minor"/>
      </rPr>
      <t xml:space="preserve"> spp.</t>
    </r>
  </si>
  <si>
    <r>
      <rPr>
        <b/>
        <i/>
        <sz val="12"/>
        <color theme="1"/>
        <rFont val="Calibri"/>
        <family val="2"/>
        <scheme val="minor"/>
      </rPr>
      <t>Cleistosphaeridium</t>
    </r>
    <r>
      <rPr>
        <b/>
        <sz val="12"/>
        <color theme="1"/>
        <rFont val="Calibri"/>
        <family val="2"/>
        <scheme val="minor"/>
      </rPr>
      <t xml:space="preserve"> spp.</t>
    </r>
  </si>
  <si>
    <r>
      <rPr>
        <b/>
        <i/>
        <sz val="12"/>
        <color theme="1"/>
        <rFont val="Calibri"/>
        <family val="2"/>
        <scheme val="minor"/>
      </rPr>
      <t xml:space="preserve">Vozzhennikovia/Spinidinium </t>
    </r>
    <r>
      <rPr>
        <b/>
        <sz val="12"/>
        <color theme="1"/>
        <rFont val="Calibri"/>
        <family val="2"/>
        <scheme val="minor"/>
      </rPr>
      <t>spp.</t>
    </r>
  </si>
  <si>
    <r>
      <rPr>
        <i/>
        <sz val="12"/>
        <color theme="1"/>
        <rFont val="Calibri"/>
        <family val="2"/>
        <scheme val="minor"/>
      </rPr>
      <t>Senegalinium</t>
    </r>
    <r>
      <rPr>
        <sz val="12"/>
        <color theme="1"/>
        <rFont val="Calibri"/>
        <family val="2"/>
        <scheme val="minor"/>
      </rPr>
      <t xml:space="preserve"> spp.</t>
    </r>
  </si>
  <si>
    <r>
      <rPr>
        <i/>
        <sz val="12"/>
        <color theme="1"/>
        <rFont val="Calibri"/>
        <family val="2"/>
        <scheme val="minor"/>
      </rPr>
      <t xml:space="preserve">Spiniferites </t>
    </r>
    <r>
      <rPr>
        <sz val="12"/>
        <color theme="1"/>
        <rFont val="Calibri"/>
        <family val="2"/>
        <scheme val="minor"/>
      </rPr>
      <t>spp.</t>
    </r>
  </si>
  <si>
    <r>
      <rPr>
        <i/>
        <sz val="12"/>
        <color theme="1"/>
        <rFont val="Calibri"/>
        <family val="2"/>
        <scheme val="minor"/>
      </rPr>
      <t>Operculodinium</t>
    </r>
    <r>
      <rPr>
        <sz val="12"/>
        <color theme="1"/>
        <rFont val="Calibri"/>
        <family val="2"/>
        <scheme val="minor"/>
      </rPr>
      <t xml:space="preserve"> spp.</t>
    </r>
  </si>
  <si>
    <r>
      <rPr>
        <i/>
        <sz val="12"/>
        <color theme="1"/>
        <rFont val="Calibri"/>
        <family val="2"/>
        <scheme val="minor"/>
      </rPr>
      <t>Nematosphaeropsis</t>
    </r>
    <r>
      <rPr>
        <sz val="12"/>
        <color theme="1"/>
        <rFont val="Calibri"/>
        <family val="2"/>
        <scheme val="minor"/>
      </rPr>
      <t xml:space="preserve"> spp.</t>
    </r>
  </si>
  <si>
    <r>
      <rPr>
        <i/>
        <sz val="12"/>
        <color theme="1"/>
        <rFont val="Calibri"/>
        <family val="2"/>
        <scheme val="minor"/>
      </rPr>
      <t>Cordosphaeridium fibrospinosum</t>
    </r>
    <r>
      <rPr>
        <sz val="12"/>
        <color theme="1"/>
        <rFont val="Calibri"/>
        <family val="2"/>
        <scheme val="minor"/>
      </rPr>
      <t xml:space="preserve"> cpx</t>
    </r>
  </si>
  <si>
    <r>
      <rPr>
        <i/>
        <sz val="12"/>
        <color theme="1"/>
        <rFont val="Calibri"/>
        <family val="2"/>
        <scheme val="minor"/>
      </rPr>
      <t>Enneadocysta</t>
    </r>
    <r>
      <rPr>
        <sz val="12"/>
        <color theme="1"/>
        <rFont val="Calibri"/>
        <family val="2"/>
        <scheme val="minor"/>
      </rPr>
      <t xml:space="preserve"> spp.</t>
    </r>
  </si>
  <si>
    <r>
      <rPr>
        <i/>
        <sz val="12"/>
        <color theme="1"/>
        <rFont val="Calibri"/>
        <family val="2"/>
        <scheme val="minor"/>
      </rPr>
      <t xml:space="preserve">Vozzhennikovia/Spinidinium </t>
    </r>
    <r>
      <rPr>
        <sz val="12"/>
        <color theme="1"/>
        <rFont val="Calibri"/>
        <family val="2"/>
        <scheme val="minor"/>
      </rPr>
      <t>spp.</t>
    </r>
  </si>
  <si>
    <r>
      <t xml:space="preserve">Phthanoperidinium </t>
    </r>
    <r>
      <rPr>
        <sz val="12"/>
        <color theme="1"/>
        <rFont val="Calibri"/>
        <family val="2"/>
        <scheme val="minor"/>
      </rPr>
      <t>spp.</t>
    </r>
  </si>
  <si>
    <r>
      <t>Palaeohystrichphora</t>
    </r>
    <r>
      <rPr>
        <b/>
        <sz val="12"/>
        <rFont val="Calibri"/>
        <family val="2"/>
        <scheme val="minor"/>
      </rPr>
      <t xml:space="preserve"> sp.</t>
    </r>
  </si>
  <si>
    <r>
      <rPr>
        <b/>
        <i/>
        <sz val="12"/>
        <color theme="1"/>
        <rFont val="Calibri"/>
        <family val="2"/>
        <scheme val="minor"/>
      </rPr>
      <t xml:space="preserve">Cordosphaeridium fibrospinosum </t>
    </r>
    <r>
      <rPr>
        <b/>
        <sz val="12"/>
        <color theme="1"/>
        <rFont val="Calibri"/>
        <family val="2"/>
        <scheme val="minor"/>
      </rPr>
      <t>cpx</t>
    </r>
  </si>
  <si>
    <r>
      <rPr>
        <b/>
        <i/>
        <sz val="12"/>
        <color theme="1"/>
        <rFont val="Calibri"/>
        <family val="2"/>
        <scheme val="minor"/>
      </rPr>
      <t>Cerebrocysta</t>
    </r>
    <r>
      <rPr>
        <b/>
        <sz val="12"/>
        <color theme="1"/>
        <rFont val="Calibri"/>
        <family val="2"/>
        <scheme val="minor"/>
      </rPr>
      <t xml:space="preserve"> cpx</t>
    </r>
  </si>
  <si>
    <r>
      <rPr>
        <b/>
        <i/>
        <sz val="12"/>
        <color theme="1"/>
        <rFont val="Calibri"/>
        <family val="2"/>
        <scheme val="minor"/>
      </rPr>
      <t>Glaphyrocysta</t>
    </r>
    <r>
      <rPr>
        <b/>
        <sz val="12"/>
        <color theme="1"/>
        <rFont val="Calibri"/>
        <family val="2"/>
        <scheme val="minor"/>
      </rPr>
      <t xml:space="preserve"> spp.</t>
    </r>
  </si>
  <si>
    <r>
      <rPr>
        <b/>
        <i/>
        <sz val="12"/>
        <color theme="1"/>
        <rFont val="Calibri"/>
        <family val="2"/>
        <scheme val="minor"/>
      </rPr>
      <t>Alisocysta</t>
    </r>
    <r>
      <rPr>
        <b/>
        <sz val="12"/>
        <color theme="1"/>
        <rFont val="Calibri"/>
        <family val="2"/>
        <scheme val="minor"/>
      </rPr>
      <t xml:space="preserve"> cpx</t>
    </r>
  </si>
  <si>
    <r>
      <rPr>
        <b/>
        <i/>
        <sz val="12"/>
        <color theme="1"/>
        <rFont val="Calibri"/>
        <family val="2"/>
        <scheme val="minor"/>
      </rPr>
      <t xml:space="preserve">Manumiella </t>
    </r>
    <r>
      <rPr>
        <b/>
        <sz val="12"/>
        <color theme="1"/>
        <rFont val="Calibri"/>
        <family val="2"/>
        <scheme val="minor"/>
      </rPr>
      <t>spp.</t>
    </r>
  </si>
  <si>
    <r>
      <rPr>
        <b/>
        <i/>
        <sz val="12"/>
        <color theme="1"/>
        <rFont val="Calibri"/>
        <family val="2"/>
        <scheme val="minor"/>
      </rPr>
      <t>Palaeocystodinium</t>
    </r>
    <r>
      <rPr>
        <b/>
        <sz val="12"/>
        <color theme="1"/>
        <rFont val="Calibri"/>
        <family val="2"/>
        <scheme val="minor"/>
      </rPr>
      <t xml:space="preserve"> spp.</t>
    </r>
  </si>
  <si>
    <r>
      <rPr>
        <b/>
        <i/>
        <sz val="12"/>
        <color theme="1"/>
        <rFont val="Calibri"/>
        <family val="2"/>
        <scheme val="minor"/>
      </rPr>
      <t>Senegalinium</t>
    </r>
    <r>
      <rPr>
        <b/>
        <sz val="12"/>
        <color theme="1"/>
        <rFont val="Calibri"/>
        <family val="2"/>
        <scheme val="minor"/>
      </rPr>
      <t xml:space="preserve"> cpx</t>
    </r>
  </si>
  <si>
    <t>Andean Geology Vol. 48-2:185-218,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</si>
</sst>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
    <numFmt numFmtId="166" formatCode="0.0000;[Red]0.0000"/>
    <numFmt numFmtId="167" formatCode="0.0;[Red]0.0"/>
    <numFmt numFmtId="168" formatCode="0.00000"/>
    <numFmt numFmtId="169" formatCode="0.000"/>
  </numFmts>
  <fonts count="30"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name val="Calibri"/>
      <family val="2"/>
      <scheme val="minor"/>
    </font>
    <font>
      <i/>
      <sz val="12"/>
      <name val="Calibri"/>
      <family val="2"/>
      <scheme val="minor"/>
    </font>
    <font>
      <sz val="11"/>
      <color theme="1"/>
      <name val="Calibri"/>
      <family val="2"/>
      <scheme val="minor"/>
    </font>
    <font>
      <sz val="10"/>
      <name val="Arial"/>
      <family val="2"/>
    </font>
    <font>
      <sz val="10"/>
      <name val="Symbol"/>
      <family val="1"/>
      <charset val="2"/>
    </font>
    <font>
      <vertAlign val="superscript"/>
      <sz val="10"/>
      <name val="Arial"/>
      <family val="2"/>
    </font>
    <font>
      <sz val="10"/>
      <name val="Verdana"/>
      <family val="2"/>
    </font>
    <font>
      <sz val="10"/>
      <name val="Cambria"/>
      <family val="1"/>
    </font>
    <font>
      <sz val="12"/>
      <name val="Arial"/>
      <family val="2"/>
    </font>
    <font>
      <sz val="8"/>
      <color rgb="FF323232"/>
      <name val="Georgia"/>
      <family val="1"/>
    </font>
    <font>
      <sz val="12"/>
      <color theme="0" tint="-0.249977111117893"/>
      <name val="Calibri"/>
      <family val="2"/>
      <scheme val="minor"/>
    </font>
    <font>
      <sz val="10"/>
      <color theme="1"/>
      <name val="Times New Roman"/>
      <family val="1"/>
    </font>
    <font>
      <b/>
      <sz val="12"/>
      <color theme="1"/>
      <name val="Calibri"/>
      <family val="2"/>
      <scheme val="minor"/>
    </font>
    <font>
      <b/>
      <u/>
      <sz val="12"/>
      <color theme="1"/>
      <name val="Calibri"/>
      <family val="2"/>
      <scheme val="minor"/>
    </font>
    <font>
      <vertAlign val="superscript"/>
      <sz val="12"/>
      <color theme="1"/>
      <name val="Calibri"/>
      <family val="2"/>
      <scheme val="minor"/>
    </font>
    <font>
      <sz val="10"/>
      <color rgb="FF323232"/>
      <name val="Arial"/>
      <family val="2"/>
    </font>
    <font>
      <sz val="14"/>
      <color theme="1"/>
      <name val="Calibri"/>
      <family val="2"/>
      <scheme val="minor"/>
    </font>
    <font>
      <sz val="12"/>
      <color rgb="FFFF0000"/>
      <name val="Calibri"/>
      <family val="2"/>
      <scheme val="minor"/>
    </font>
    <font>
      <b/>
      <sz val="12"/>
      <name val="Calibri"/>
      <family val="2"/>
      <scheme val="minor"/>
    </font>
    <font>
      <b/>
      <i/>
      <sz val="12"/>
      <name val="Calibri"/>
      <family val="2"/>
      <scheme val="minor"/>
    </font>
    <font>
      <b/>
      <sz val="12"/>
      <color rgb="FFFF0000"/>
      <name val="Calibri"/>
      <family val="2"/>
      <scheme val="minor"/>
    </font>
    <font>
      <b/>
      <i/>
      <sz val="12"/>
      <color theme="1"/>
      <name val="Calibri"/>
      <family val="2"/>
      <scheme val="minor"/>
    </font>
    <font>
      <sz val="12"/>
      <color theme="1" tint="0.499984740745262"/>
      <name val="Calibri"/>
      <family val="2"/>
      <scheme val="minor"/>
    </font>
    <font>
      <sz val="12"/>
      <color theme="1" tint="0.34998626667073579"/>
      <name val="Calibri"/>
      <family val="2"/>
      <scheme val="minor"/>
    </font>
    <font>
      <i/>
      <sz val="12"/>
      <color theme="1"/>
      <name val="Calibri"/>
      <family val="2"/>
      <scheme val="minor"/>
    </font>
  </fonts>
  <fills count="8">
    <fill>
      <patternFill patternType="none"/>
    </fill>
    <fill>
      <patternFill patternType="gray125"/>
    </fill>
    <fill>
      <patternFill patternType="solid">
        <fgColor rgb="FFE3E3E3"/>
        <bgColor rgb="FF000000"/>
      </patternFill>
    </fill>
    <fill>
      <patternFill patternType="solid">
        <fgColor rgb="FFC0C0C0"/>
        <bgColor rgb="FF000000"/>
      </patternFill>
    </fill>
    <fill>
      <patternFill patternType="solid">
        <fgColor rgb="FFDD0806"/>
        <bgColor rgb="FF000000"/>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right style="thin">
        <color auto="1"/>
      </right>
      <top/>
      <bottom/>
      <diagonal/>
    </border>
    <border>
      <left style="medium">
        <color auto="1"/>
      </left>
      <right style="medium">
        <color auto="1"/>
      </right>
      <top/>
      <bottom/>
      <diagonal/>
    </border>
    <border>
      <left style="medium">
        <color auto="1"/>
      </left>
      <right/>
      <top/>
      <bottom/>
      <diagonal/>
    </border>
    <border>
      <left style="thin">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39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xf numFmtId="0" fontId="1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51">
    <xf numFmtId="0" fontId="0" fillId="0" borderId="0" xfId="0"/>
    <xf numFmtId="0" fontId="0" fillId="0" borderId="0" xfId="0" applyFill="1"/>
    <xf numFmtId="0" fontId="0" fillId="0" borderId="0" xfId="0" applyFill="1" applyAlignment="1">
      <alignment textRotation="180"/>
    </xf>
    <xf numFmtId="0" fontId="0" fillId="0" borderId="0" xfId="0" applyFill="1" applyAlignment="1">
      <alignment horizontal="center"/>
    </xf>
    <xf numFmtId="0" fontId="0" fillId="0" borderId="0" xfId="0" applyFill="1" applyAlignment="1">
      <alignment horizontal="center" textRotation="180"/>
    </xf>
    <xf numFmtId="0" fontId="7" fillId="0" borderId="0" xfId="383"/>
    <xf numFmtId="0" fontId="8" fillId="4" borderId="4" xfId="383" applyFont="1" applyFill="1" applyBorder="1"/>
    <xf numFmtId="1" fontId="8" fillId="4" borderId="4" xfId="383" applyNumberFormat="1" applyFont="1" applyFill="1" applyBorder="1"/>
    <xf numFmtId="164" fontId="8" fillId="4" borderId="6" xfId="383" applyNumberFormat="1" applyFont="1" applyFill="1" applyBorder="1"/>
    <xf numFmtId="165" fontId="8" fillId="4" borderId="0" xfId="383" applyNumberFormat="1" applyFont="1" applyFill="1" applyBorder="1"/>
    <xf numFmtId="166" fontId="8" fillId="4" borderId="10" xfId="383" applyNumberFormat="1" applyFont="1" applyFill="1" applyBorder="1"/>
    <xf numFmtId="165" fontId="8" fillId="4" borderId="10" xfId="383" applyNumberFormat="1" applyFont="1" applyFill="1" applyBorder="1"/>
    <xf numFmtId="164" fontId="8" fillId="4" borderId="0" xfId="383" applyNumberFormat="1" applyFont="1" applyFill="1" applyBorder="1"/>
    <xf numFmtId="167" fontId="8" fillId="4" borderId="0" xfId="383" applyNumberFormat="1" applyFont="1" applyFill="1" applyBorder="1"/>
    <xf numFmtId="164" fontId="8" fillId="4" borderId="11" xfId="383" applyNumberFormat="1" applyFont="1" applyFill="1" applyBorder="1"/>
    <xf numFmtId="0" fontId="12" fillId="0" borderId="12" xfId="384" applyFont="1" applyFill="1" applyBorder="1"/>
    <xf numFmtId="0" fontId="12" fillId="5" borderId="12" xfId="384" applyFont="1" applyFill="1" applyBorder="1"/>
    <xf numFmtId="0" fontId="12" fillId="0" borderId="14" xfId="384" applyFont="1" applyFill="1" applyBorder="1" applyAlignment="1">
      <alignment horizontal="center"/>
    </xf>
    <xf numFmtId="0" fontId="12" fillId="0" borderId="19" xfId="384" applyFont="1" applyFill="1" applyBorder="1" applyAlignment="1">
      <alignment horizontal="center"/>
    </xf>
    <xf numFmtId="0" fontId="12" fillId="0" borderId="20" xfId="384" applyFont="1" applyFill="1" applyBorder="1" applyAlignment="1">
      <alignment horizontal="center"/>
    </xf>
    <xf numFmtId="0" fontId="8" fillId="0" borderId="0" xfId="384" applyFont="1" applyFill="1" applyBorder="1"/>
    <xf numFmtId="0" fontId="15" fillId="0" borderId="0" xfId="0" applyFont="1" applyFill="1"/>
    <xf numFmtId="0" fontId="16" fillId="0" borderId="0" xfId="0" applyFont="1"/>
    <xf numFmtId="0" fontId="0" fillId="0" borderId="25" xfId="0" applyFill="1" applyBorder="1" applyAlignment="1">
      <alignment horizontal="center" textRotation="180"/>
    </xf>
    <xf numFmtId="0" fontId="5" fillId="0" borderId="25" xfId="0" applyFont="1" applyFill="1" applyBorder="1" applyAlignment="1">
      <alignment horizontal="center" textRotation="180"/>
    </xf>
    <xf numFmtId="0" fontId="6" fillId="0" borderId="25" xfId="0" applyFont="1" applyFill="1" applyBorder="1" applyAlignment="1">
      <alignment horizontal="center" textRotation="180"/>
    </xf>
    <xf numFmtId="0" fontId="0" fillId="0" borderId="25" xfId="0" applyFill="1" applyBorder="1" applyAlignment="1">
      <alignment horizontal="center" vertical="center"/>
    </xf>
    <xf numFmtId="0" fontId="0" fillId="0" borderId="25" xfId="0" quotePrefix="1" applyFill="1" applyBorder="1" applyAlignment="1">
      <alignment horizontal="center" vertical="center"/>
    </xf>
    <xf numFmtId="0" fontId="0" fillId="0" borderId="25" xfId="0" applyFill="1" applyBorder="1" applyAlignment="1">
      <alignment vertical="center"/>
    </xf>
    <xf numFmtId="2" fontId="0" fillId="0" borderId="25" xfId="0" applyNumberFormat="1" applyFill="1" applyBorder="1" applyAlignment="1">
      <alignment horizontal="center" vertical="center"/>
    </xf>
    <xf numFmtId="0" fontId="0" fillId="0" borderId="0" xfId="0" applyFill="1" applyAlignment="1">
      <alignment vertical="center"/>
    </xf>
    <xf numFmtId="0" fontId="0" fillId="0" borderId="25" xfId="0" applyFont="1" applyFill="1" applyBorder="1" applyAlignment="1">
      <alignment horizontal="center" vertical="center"/>
    </xf>
    <xf numFmtId="0" fontId="17" fillId="0" borderId="0" xfId="0" applyFont="1" applyAlignment="1">
      <alignment vertical="center"/>
    </xf>
    <xf numFmtId="0" fontId="0" fillId="0" borderId="0" xfId="0" applyFont="1"/>
    <xf numFmtId="0" fontId="0" fillId="0" borderId="0" xfId="0" applyFont="1" applyAlignment="1">
      <alignment vertical="center"/>
    </xf>
    <xf numFmtId="0" fontId="0" fillId="0" borderId="0" xfId="0" applyFill="1" applyAlignment="1">
      <alignment horizontal="center" vertical="center"/>
    </xf>
    <xf numFmtId="0" fontId="15" fillId="0" borderId="2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5" xfId="0" quotePrefix="1" applyFont="1" applyFill="1" applyBorder="1" applyAlignment="1">
      <alignment horizontal="center" vertical="center"/>
    </xf>
    <xf numFmtId="2" fontId="5" fillId="0" borderId="25" xfId="0" applyNumberFormat="1" applyFont="1" applyFill="1"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xf>
    <xf numFmtId="0" fontId="8" fillId="2" borderId="1" xfId="383" applyFont="1" applyFill="1" applyBorder="1" applyAlignment="1">
      <alignment vertical="center"/>
    </xf>
    <xf numFmtId="0" fontId="8" fillId="2" borderId="2" xfId="383" applyFont="1" applyFill="1" applyBorder="1" applyAlignment="1">
      <alignment vertical="center"/>
    </xf>
    <xf numFmtId="0" fontId="8" fillId="2" borderId="3" xfId="383" applyFont="1" applyFill="1" applyBorder="1" applyAlignment="1">
      <alignment vertical="center"/>
    </xf>
    <xf numFmtId="0" fontId="7" fillId="0" borderId="0" xfId="383" applyAlignment="1">
      <alignment vertical="center"/>
    </xf>
    <xf numFmtId="0" fontId="8" fillId="3" borderId="4" xfId="383" applyFont="1" applyFill="1" applyBorder="1" applyAlignment="1">
      <alignment horizontal="center" vertical="center"/>
    </xf>
    <xf numFmtId="0" fontId="8" fillId="3" borderId="5" xfId="383" applyFont="1" applyFill="1" applyBorder="1" applyAlignment="1">
      <alignment horizontal="center" vertical="center"/>
    </xf>
    <xf numFmtId="0" fontId="9" fillId="3" borderId="5" xfId="383" applyFont="1" applyFill="1" applyBorder="1" applyAlignment="1">
      <alignment horizontal="center" vertical="center"/>
    </xf>
    <xf numFmtId="0" fontId="10" fillId="3" borderId="4" xfId="383" applyFont="1" applyFill="1" applyBorder="1" applyAlignment="1">
      <alignment horizontal="center" vertical="center"/>
    </xf>
    <xf numFmtId="0" fontId="10" fillId="3" borderId="5" xfId="383" applyFont="1" applyFill="1" applyBorder="1" applyAlignment="1">
      <alignment horizontal="center" vertical="center"/>
    </xf>
    <xf numFmtId="0" fontId="9" fillId="3" borderId="6" xfId="383" applyFont="1" applyFill="1" applyBorder="1" applyAlignment="1">
      <alignment horizontal="center" vertical="center"/>
    </xf>
    <xf numFmtId="0" fontId="8" fillId="3" borderId="7" xfId="383" applyFont="1" applyFill="1" applyBorder="1" applyAlignment="1">
      <alignment horizontal="center" vertical="center"/>
    </xf>
    <xf numFmtId="0" fontId="8" fillId="3" borderId="8" xfId="383" applyFont="1" applyFill="1" applyBorder="1" applyAlignment="1">
      <alignment horizontal="center" vertical="center"/>
    </xf>
    <xf numFmtId="0" fontId="10" fillId="3" borderId="7" xfId="383" applyFont="1" applyFill="1" applyBorder="1" applyAlignment="1">
      <alignment horizontal="center" vertical="center"/>
    </xf>
    <xf numFmtId="0" fontId="9" fillId="3" borderId="8" xfId="383" applyFont="1" applyFill="1" applyBorder="1" applyAlignment="1">
      <alignment horizontal="center" vertical="center"/>
    </xf>
    <xf numFmtId="0" fontId="10" fillId="3" borderId="8" xfId="383" applyFont="1" applyFill="1" applyBorder="1" applyAlignment="1">
      <alignment horizontal="center" vertical="center"/>
    </xf>
    <xf numFmtId="0" fontId="8" fillId="3" borderId="9" xfId="383" applyFont="1" applyFill="1" applyBorder="1" applyAlignment="1">
      <alignment horizontal="center" vertical="center"/>
    </xf>
    <xf numFmtId="168" fontId="12" fillId="0" borderId="13" xfId="384" applyNumberFormat="1" applyFont="1" applyFill="1" applyBorder="1" applyAlignment="1">
      <alignment horizontal="center" vertical="center"/>
    </xf>
    <xf numFmtId="168" fontId="12" fillId="0" borderId="0" xfId="384" applyNumberFormat="1" applyFont="1" applyFill="1" applyBorder="1" applyAlignment="1">
      <alignment horizontal="center" vertical="center"/>
    </xf>
    <xf numFmtId="168" fontId="12" fillId="5" borderId="13" xfId="384" applyNumberFormat="1" applyFont="1" applyFill="1" applyBorder="1" applyAlignment="1">
      <alignment horizontal="center" vertical="center"/>
    </xf>
    <xf numFmtId="168" fontId="12" fillId="5" borderId="0" xfId="384" applyNumberFormat="1" applyFont="1" applyFill="1" applyBorder="1" applyAlignment="1">
      <alignment horizontal="center" vertical="center"/>
    </xf>
    <xf numFmtId="1" fontId="12" fillId="0" borderId="15" xfId="384" applyNumberFormat="1" applyFont="1" applyFill="1" applyBorder="1" applyAlignment="1">
      <alignment horizontal="center" vertical="center"/>
    </xf>
    <xf numFmtId="164" fontId="12" fillId="0" borderId="16" xfId="384" applyNumberFormat="1" applyFont="1" applyFill="1" applyBorder="1" applyAlignment="1">
      <alignment horizontal="center" vertical="center"/>
    </xf>
    <xf numFmtId="168" fontId="12" fillId="0" borderId="15" xfId="384" applyNumberFormat="1" applyFont="1" applyFill="1" applyBorder="1" applyAlignment="1">
      <alignment horizontal="center" vertical="center"/>
    </xf>
    <xf numFmtId="168" fontId="12" fillId="0" borderId="17" xfId="384" applyNumberFormat="1" applyFont="1" applyFill="1" applyBorder="1" applyAlignment="1">
      <alignment horizontal="center" vertical="center"/>
    </xf>
    <xf numFmtId="169" fontId="12" fillId="0" borderId="17" xfId="384" applyNumberFormat="1" applyFont="1" applyFill="1" applyBorder="1" applyAlignment="1">
      <alignment horizontal="center" vertical="center"/>
    </xf>
    <xf numFmtId="165" fontId="12" fillId="0" borderId="15" xfId="384" applyNumberFormat="1" applyFont="1" applyFill="1" applyBorder="1" applyAlignment="1">
      <alignment horizontal="center" vertical="center"/>
    </xf>
    <xf numFmtId="165" fontId="12" fillId="0" borderId="17" xfId="384" applyNumberFormat="1" applyFont="1" applyFill="1" applyBorder="1" applyAlignment="1">
      <alignment horizontal="center" vertical="center"/>
    </xf>
    <xf numFmtId="165" fontId="12" fillId="0" borderId="16" xfId="384" applyNumberFormat="1" applyFont="1" applyFill="1" applyBorder="1" applyAlignment="1">
      <alignment horizontal="center" vertical="center"/>
    </xf>
    <xf numFmtId="164" fontId="12" fillId="0" borderId="17" xfId="384" applyNumberFormat="1" applyFont="1" applyFill="1" applyBorder="1" applyAlignment="1">
      <alignment horizontal="center" vertical="center"/>
    </xf>
    <xf numFmtId="164" fontId="12" fillId="0" borderId="18" xfId="384" applyNumberFormat="1" applyFont="1" applyFill="1" applyBorder="1" applyAlignment="1">
      <alignment horizontal="center" vertical="center"/>
    </xf>
    <xf numFmtId="1" fontId="12" fillId="0" borderId="13" xfId="384" applyNumberFormat="1" applyFont="1" applyFill="1" applyBorder="1" applyAlignment="1">
      <alignment horizontal="center" vertical="center"/>
    </xf>
    <xf numFmtId="164" fontId="12" fillId="0" borderId="10" xfId="384" applyNumberFormat="1" applyFont="1" applyFill="1" applyBorder="1" applyAlignment="1">
      <alignment horizontal="center" vertical="center"/>
    </xf>
    <xf numFmtId="169" fontId="12" fillId="0" borderId="0" xfId="384" applyNumberFormat="1" applyFont="1" applyFill="1" applyBorder="1" applyAlignment="1">
      <alignment horizontal="center" vertical="center"/>
    </xf>
    <xf numFmtId="165" fontId="12" fillId="0" borderId="13" xfId="384" applyNumberFormat="1" applyFont="1" applyFill="1" applyBorder="1" applyAlignment="1">
      <alignment horizontal="center" vertical="center"/>
    </xf>
    <xf numFmtId="165" fontId="12" fillId="0" borderId="0" xfId="384" applyNumberFormat="1" applyFont="1" applyFill="1" applyBorder="1" applyAlignment="1">
      <alignment horizontal="center" vertical="center"/>
    </xf>
    <xf numFmtId="165" fontId="12" fillId="0" borderId="10" xfId="384" applyNumberFormat="1" applyFont="1" applyFill="1" applyBorder="1" applyAlignment="1">
      <alignment horizontal="center" vertical="center"/>
    </xf>
    <xf numFmtId="164" fontId="12" fillId="0" borderId="0" xfId="384" applyNumberFormat="1" applyFont="1" applyFill="1" applyBorder="1" applyAlignment="1">
      <alignment horizontal="center" vertical="center"/>
    </xf>
    <xf numFmtId="164" fontId="12" fillId="0" borderId="11" xfId="384" applyNumberFormat="1" applyFont="1" applyFill="1" applyBorder="1" applyAlignment="1">
      <alignment horizontal="center" vertical="center"/>
    </xf>
    <xf numFmtId="1" fontId="12" fillId="0" borderId="21" xfId="384" applyNumberFormat="1" applyFont="1" applyFill="1" applyBorder="1" applyAlignment="1">
      <alignment horizontal="center" vertical="center"/>
    </xf>
    <xf numFmtId="164" fontId="12" fillId="0" borderId="22" xfId="384" applyNumberFormat="1" applyFont="1" applyFill="1" applyBorder="1" applyAlignment="1">
      <alignment horizontal="center" vertical="center"/>
    </xf>
    <xf numFmtId="168" fontId="12" fillId="0" borderId="21" xfId="384" applyNumberFormat="1" applyFont="1" applyFill="1" applyBorder="1" applyAlignment="1">
      <alignment horizontal="center" vertical="center"/>
    </xf>
    <xf numFmtId="168" fontId="12" fillId="0" borderId="23" xfId="384" applyNumberFormat="1" applyFont="1" applyFill="1" applyBorder="1" applyAlignment="1">
      <alignment horizontal="center" vertical="center"/>
    </xf>
    <xf numFmtId="169" fontId="12" fillId="0" borderId="23" xfId="384" applyNumberFormat="1" applyFont="1" applyFill="1" applyBorder="1" applyAlignment="1">
      <alignment horizontal="center" vertical="center"/>
    </xf>
    <xf numFmtId="165" fontId="12" fillId="0" borderId="21" xfId="384" applyNumberFormat="1" applyFont="1" applyFill="1" applyBorder="1" applyAlignment="1">
      <alignment horizontal="center" vertical="center"/>
    </xf>
    <xf numFmtId="165" fontId="12" fillId="0" borderId="23" xfId="384" applyNumberFormat="1" applyFont="1" applyFill="1" applyBorder="1" applyAlignment="1">
      <alignment horizontal="center" vertical="center"/>
    </xf>
    <xf numFmtId="165" fontId="12" fillId="0" borderId="22" xfId="384" applyNumberFormat="1" applyFont="1" applyFill="1" applyBorder="1" applyAlignment="1">
      <alignment horizontal="center" vertical="center"/>
    </xf>
    <xf numFmtId="164" fontId="12" fillId="0" borderId="23" xfId="384" applyNumberFormat="1" applyFont="1" applyFill="1" applyBorder="1" applyAlignment="1">
      <alignment horizontal="center" vertical="center"/>
    </xf>
    <xf numFmtId="164" fontId="12" fillId="0" borderId="24" xfId="384" applyNumberFormat="1" applyFont="1" applyFill="1" applyBorder="1" applyAlignment="1">
      <alignment horizontal="center" vertical="center"/>
    </xf>
    <xf numFmtId="1" fontId="12" fillId="5" borderId="13" xfId="384" applyNumberFormat="1" applyFont="1" applyFill="1" applyBorder="1" applyAlignment="1">
      <alignment horizontal="center" vertical="center"/>
    </xf>
    <xf numFmtId="164" fontId="12" fillId="5" borderId="10" xfId="384" applyNumberFormat="1" applyFont="1" applyFill="1" applyBorder="1" applyAlignment="1">
      <alignment horizontal="center" vertical="center"/>
    </xf>
    <xf numFmtId="169" fontId="12" fillId="5" borderId="0" xfId="384" applyNumberFormat="1" applyFont="1" applyFill="1" applyBorder="1" applyAlignment="1">
      <alignment horizontal="center" vertical="center"/>
    </xf>
    <xf numFmtId="165" fontId="12" fillId="5" borderId="13" xfId="384" applyNumberFormat="1" applyFont="1" applyFill="1" applyBorder="1" applyAlignment="1">
      <alignment horizontal="center" vertical="center"/>
    </xf>
    <xf numFmtId="165" fontId="12" fillId="5" borderId="0" xfId="384" applyNumberFormat="1" applyFont="1" applyFill="1" applyBorder="1" applyAlignment="1">
      <alignment horizontal="center" vertical="center"/>
    </xf>
    <xf numFmtId="165" fontId="12" fillId="5" borderId="10" xfId="384" applyNumberFormat="1" applyFont="1" applyFill="1" applyBorder="1" applyAlignment="1">
      <alignment horizontal="center" vertical="center"/>
    </xf>
    <xf numFmtId="164" fontId="12" fillId="5" borderId="0" xfId="384" applyNumberFormat="1" applyFont="1" applyFill="1" applyBorder="1" applyAlignment="1">
      <alignment horizontal="center" vertical="center"/>
    </xf>
    <xf numFmtId="0" fontId="8" fillId="0" borderId="0" xfId="383" applyFont="1" applyFill="1" applyBorder="1" applyAlignment="1">
      <alignment vertical="center"/>
    </xf>
    <xf numFmtId="0" fontId="8" fillId="0" borderId="0" xfId="384" applyFont="1" applyFill="1" applyBorder="1" applyAlignment="1">
      <alignment vertical="center"/>
    </xf>
    <xf numFmtId="0" fontId="13" fillId="0" borderId="0" xfId="383" applyFont="1" applyFill="1" applyBorder="1" applyAlignment="1">
      <alignment vertical="center"/>
    </xf>
    <xf numFmtId="2" fontId="0" fillId="0" borderId="0" xfId="0" applyNumberFormat="1" applyFill="1" applyAlignment="1">
      <alignment horizontal="center"/>
    </xf>
    <xf numFmtId="0" fontId="1" fillId="0" borderId="0" xfId="0" applyFont="1"/>
    <xf numFmtId="0" fontId="21" fillId="0" borderId="0" xfId="0" applyFont="1"/>
    <xf numFmtId="0" fontId="0" fillId="0" borderId="0" xfId="0" applyFont="1" applyAlignment="1">
      <alignment vertical="center"/>
    </xf>
    <xf numFmtId="0" fontId="0" fillId="6" borderId="4" xfId="0" applyFill="1" applyBorder="1"/>
    <xf numFmtId="0" fontId="0" fillId="6" borderId="5" xfId="0" applyFill="1" applyBorder="1"/>
    <xf numFmtId="0" fontId="0" fillId="6" borderId="6" xfId="0" applyFill="1" applyBorder="1"/>
    <xf numFmtId="0" fontId="0" fillId="6" borderId="13" xfId="0" applyFill="1" applyBorder="1"/>
    <xf numFmtId="0" fontId="0" fillId="6" borderId="0" xfId="0" applyFill="1" applyBorder="1"/>
    <xf numFmtId="0" fontId="0" fillId="6" borderId="10" xfId="0" applyFill="1" applyBorder="1"/>
    <xf numFmtId="0" fontId="0" fillId="6" borderId="7" xfId="0" applyFill="1" applyBorder="1"/>
    <xf numFmtId="0" fontId="0" fillId="6" borderId="8" xfId="0" applyFill="1" applyBorder="1"/>
    <xf numFmtId="0" fontId="0" fillId="6" borderId="9" xfId="0" applyFill="1" applyBorder="1"/>
    <xf numFmtId="0" fontId="23" fillId="0" borderId="25" xfId="0" applyFont="1" applyFill="1" applyBorder="1" applyAlignment="1">
      <alignment horizontal="center" textRotation="180"/>
    </xf>
    <xf numFmtId="0" fontId="23" fillId="0" borderId="25" xfId="0" applyFont="1" applyFill="1" applyBorder="1" applyAlignment="1">
      <alignment horizontal="right" textRotation="180"/>
    </xf>
    <xf numFmtId="0" fontId="24" fillId="0" borderId="25" xfId="0" applyFont="1" applyFill="1" applyBorder="1" applyAlignment="1">
      <alignment horizontal="center" textRotation="180"/>
    </xf>
    <xf numFmtId="0" fontId="23" fillId="0" borderId="0" xfId="0" applyFont="1" applyFill="1" applyAlignment="1">
      <alignment textRotation="180"/>
    </xf>
    <xf numFmtId="0" fontId="17" fillId="0" borderId="25" xfId="0" applyFont="1" applyFill="1" applyBorder="1" applyAlignment="1">
      <alignment horizontal="center" textRotation="180"/>
    </xf>
    <xf numFmtId="0" fontId="17" fillId="0" borderId="25" xfId="0" applyFont="1" applyFill="1" applyBorder="1" applyAlignment="1">
      <alignment textRotation="180"/>
    </xf>
    <xf numFmtId="0" fontId="26" fillId="0" borderId="25" xfId="0" applyFont="1" applyFill="1" applyBorder="1" applyAlignment="1">
      <alignment horizontal="center" textRotation="180"/>
    </xf>
    <xf numFmtId="2" fontId="17" fillId="0" borderId="25" xfId="0" applyNumberFormat="1" applyFont="1" applyFill="1" applyBorder="1" applyAlignment="1">
      <alignment horizontal="center" textRotation="180"/>
    </xf>
    <xf numFmtId="0" fontId="17" fillId="0" borderId="0" xfId="0" applyFont="1" applyFill="1" applyAlignment="1">
      <alignment textRotation="180"/>
    </xf>
    <xf numFmtId="0" fontId="27" fillId="0" borderId="25"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5" xfId="0" quotePrefix="1" applyFont="1" applyFill="1" applyBorder="1" applyAlignment="1">
      <alignment horizontal="center" vertical="center"/>
    </xf>
    <xf numFmtId="2" fontId="27" fillId="0" borderId="25" xfId="0" applyNumberFormat="1" applyFont="1" applyFill="1" applyBorder="1" applyAlignment="1">
      <alignment horizontal="center" vertical="center"/>
    </xf>
    <xf numFmtId="2" fontId="28" fillId="0" borderId="25" xfId="0" applyNumberFormat="1" applyFont="1" applyFill="1" applyBorder="1" applyAlignment="1">
      <alignment horizontal="center" vertical="center"/>
    </xf>
    <xf numFmtId="0" fontId="17" fillId="0" borderId="25" xfId="0" applyFont="1" applyBorder="1" applyAlignment="1">
      <alignment horizontal="center"/>
    </xf>
    <xf numFmtId="0" fontId="7" fillId="7" borderId="0" xfId="383" applyFill="1"/>
    <xf numFmtId="2" fontId="28" fillId="0" borderId="25" xfId="0" quotePrefix="1" applyNumberFormat="1" applyFont="1" applyFill="1" applyBorder="1" applyAlignment="1">
      <alignment horizontal="center" vertical="center"/>
    </xf>
    <xf numFmtId="2" fontId="0" fillId="0" borderId="25" xfId="0" quotePrefix="1" applyNumberFormat="1" applyFill="1" applyBorder="1" applyAlignment="1">
      <alignment horizontal="center" vertical="center"/>
    </xf>
    <xf numFmtId="0" fontId="29" fillId="0" borderId="25" xfId="0" applyFont="1" applyFill="1" applyBorder="1" applyAlignment="1">
      <alignment horizontal="center" textRotation="180"/>
    </xf>
    <xf numFmtId="0" fontId="0" fillId="7" borderId="0" xfId="0" applyFont="1" applyFill="1" applyAlignment="1">
      <alignment vertical="center"/>
    </xf>
    <xf numFmtId="0" fontId="0" fillId="7" borderId="0" xfId="0" applyFont="1" applyFill="1"/>
    <xf numFmtId="0" fontId="25" fillId="7" borderId="0" xfId="0" applyFont="1" applyFill="1" applyAlignment="1"/>
    <xf numFmtId="0" fontId="25" fillId="7" borderId="0" xfId="0" applyFont="1" applyFill="1" applyAlignment="1">
      <alignment textRotation="180"/>
    </xf>
    <xf numFmtId="0" fontId="22" fillId="7" borderId="0" xfId="0" applyFont="1" applyFill="1" applyAlignment="1"/>
    <xf numFmtId="0" fontId="22" fillId="7" borderId="0" xfId="0" applyFont="1" applyFill="1"/>
    <xf numFmtId="0" fontId="22" fillId="7" borderId="0" xfId="0" applyFont="1" applyFill="1" applyAlignment="1">
      <alignment horizontal="center" textRotation="180"/>
    </xf>
    <xf numFmtId="0" fontId="0" fillId="7" borderId="0" xfId="0" applyFill="1" applyAlignment="1">
      <alignment horizontal="center"/>
    </xf>
    <xf numFmtId="0" fontId="0" fillId="7" borderId="0" xfId="0" applyFill="1"/>
    <xf numFmtId="2" fontId="4" fillId="0" borderId="25" xfId="0" applyNumberFormat="1" applyFont="1" applyBorder="1" applyAlignment="1">
      <alignment horizontal="center" vertical="center"/>
    </xf>
    <xf numFmtId="0" fontId="0" fillId="0" borderId="0" xfId="0" applyFont="1" applyAlignment="1">
      <alignment vertical="center"/>
    </xf>
    <xf numFmtId="0" fontId="0" fillId="0" borderId="0" xfId="0" applyAlignment="1"/>
    <xf numFmtId="0" fontId="8" fillId="3" borderId="4" xfId="383" applyFont="1" applyFill="1" applyBorder="1" applyAlignment="1">
      <alignment horizontal="center" vertical="center"/>
    </xf>
    <xf numFmtId="0" fontId="8" fillId="3" borderId="5" xfId="383" applyFont="1" applyFill="1" applyBorder="1" applyAlignment="1">
      <alignment horizontal="center" vertical="center"/>
    </xf>
    <xf numFmtId="0" fontId="8" fillId="3" borderId="6" xfId="383" applyFont="1" applyFill="1" applyBorder="1" applyAlignment="1">
      <alignment horizontal="center" vertical="center"/>
    </xf>
    <xf numFmtId="0" fontId="20" fillId="0" borderId="0" xfId="383" applyFont="1" applyFill="1" applyBorder="1" applyAlignment="1">
      <alignment vertical="center" wrapText="1"/>
    </xf>
    <xf numFmtId="0" fontId="14" fillId="0" borderId="0" xfId="383" applyFont="1" applyFill="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cellXfs>
  <cellStyles count="39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5" builtinId="8" hidden="1"/>
    <cellStyle name="Hipervínculo" xfId="387" builtinId="8" hidden="1"/>
    <cellStyle name="Hipervínculo" xfId="38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6" builtinId="9" hidden="1"/>
    <cellStyle name="Hipervínculo visitado" xfId="388" builtinId="9" hidden="1"/>
    <cellStyle name="Hipervínculo visitado" xfId="390" builtinId="9" hidden="1"/>
    <cellStyle name="Normal" xfId="0" builtinId="0"/>
    <cellStyle name="Normal 2" xfId="383"/>
    <cellStyle name="Normal_Data template copy.xls" xfId="38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zoomScale="66" zoomScaleNormal="66" workbookViewId="0">
      <selection activeCell="D3" sqref="D3"/>
    </sheetView>
  </sheetViews>
  <sheetFormatPr baseColWidth="10" defaultRowHeight="15.6" x14ac:dyDescent="0.3"/>
  <sheetData>
    <row r="1" spans="1:13" s="22" customFormat="1" ht="34.950000000000003" customHeight="1" x14ac:dyDescent="0.3">
      <c r="A1" s="32" t="s">
        <v>302</v>
      </c>
      <c r="B1" s="33"/>
      <c r="C1" s="33"/>
      <c r="D1" s="33"/>
      <c r="E1" s="33"/>
      <c r="F1" s="33"/>
      <c r="G1" s="33"/>
      <c r="H1" s="33"/>
      <c r="I1" s="33"/>
      <c r="J1" s="33"/>
      <c r="K1" s="33"/>
      <c r="L1" s="33"/>
    </row>
    <row r="2" spans="1:13" s="22" customFormat="1" ht="20.55" customHeight="1" x14ac:dyDescent="0.3">
      <c r="A2" s="132" t="s">
        <v>417</v>
      </c>
      <c r="B2" s="133"/>
      <c r="C2" s="133"/>
      <c r="D2" s="33"/>
      <c r="E2" s="33"/>
      <c r="F2" s="33"/>
      <c r="G2" s="33"/>
      <c r="H2" s="33"/>
      <c r="I2" s="33"/>
      <c r="J2" s="33"/>
      <c r="K2" s="33"/>
      <c r="L2" s="33"/>
    </row>
    <row r="3" spans="1:13" s="22" customFormat="1" ht="20.55" customHeight="1" x14ac:dyDescent="0.3">
      <c r="A3" s="103"/>
      <c r="B3" s="33"/>
      <c r="C3" s="33"/>
      <c r="D3" s="33"/>
      <c r="E3" s="33"/>
      <c r="F3" s="33"/>
      <c r="G3" s="33"/>
      <c r="H3" s="33"/>
      <c r="I3" s="33"/>
      <c r="J3" s="33"/>
      <c r="K3" s="33"/>
      <c r="L3" s="33"/>
    </row>
    <row r="4" spans="1:13" s="22" customFormat="1" ht="20.55" customHeight="1" x14ac:dyDescent="0.3">
      <c r="A4" s="34" t="s">
        <v>303</v>
      </c>
      <c r="B4" s="33"/>
      <c r="C4" s="33"/>
      <c r="D4" s="33"/>
      <c r="E4" s="33"/>
      <c r="F4" s="33"/>
      <c r="G4" s="33"/>
      <c r="H4" s="33"/>
      <c r="I4" s="33"/>
      <c r="J4" s="33"/>
      <c r="K4" s="33"/>
      <c r="L4" s="33"/>
    </row>
    <row r="5" spans="1:13" s="22" customFormat="1" ht="20.55" customHeight="1" x14ac:dyDescent="0.3">
      <c r="A5" s="34" t="s">
        <v>317</v>
      </c>
      <c r="B5" s="33"/>
      <c r="C5" s="33"/>
      <c r="D5" s="33"/>
      <c r="E5" s="33"/>
      <c r="F5" s="33"/>
      <c r="G5" s="33"/>
      <c r="H5" s="33"/>
      <c r="I5" s="33"/>
      <c r="J5" s="33"/>
      <c r="K5" s="33"/>
      <c r="L5" s="33"/>
    </row>
    <row r="6" spans="1:13" s="22" customFormat="1" ht="16.05" customHeight="1" x14ac:dyDescent="0.3">
      <c r="A6" s="34"/>
      <c r="B6" s="33"/>
      <c r="C6" s="33"/>
      <c r="D6" s="33"/>
      <c r="E6" s="33"/>
      <c r="F6" s="33"/>
      <c r="G6" s="33"/>
      <c r="H6" s="33"/>
      <c r="I6" s="33"/>
      <c r="J6" s="33"/>
      <c r="K6" s="33"/>
      <c r="L6" s="33"/>
    </row>
    <row r="7" spans="1:13" s="22" customFormat="1" ht="20.55" customHeight="1" x14ac:dyDescent="0.3">
      <c r="A7" s="34" t="s">
        <v>309</v>
      </c>
      <c r="B7" s="33"/>
      <c r="C7" s="33"/>
      <c r="D7" s="33"/>
      <c r="E7" s="33"/>
      <c r="F7" s="33"/>
      <c r="G7" s="33"/>
      <c r="H7" s="33"/>
      <c r="I7" s="33"/>
      <c r="J7" s="33"/>
      <c r="K7" s="33"/>
      <c r="L7" s="33"/>
    </row>
    <row r="8" spans="1:13" s="22" customFormat="1" ht="20.55" customHeight="1" x14ac:dyDescent="0.3">
      <c r="A8" s="34" t="s">
        <v>318</v>
      </c>
      <c r="B8" s="33"/>
      <c r="C8" s="33"/>
      <c r="D8" s="33"/>
      <c r="E8" s="33"/>
      <c r="F8" s="33"/>
      <c r="G8" s="33"/>
      <c r="H8" s="33"/>
      <c r="I8" s="33"/>
      <c r="J8" s="33"/>
      <c r="K8" s="33"/>
      <c r="L8" s="33"/>
    </row>
    <row r="9" spans="1:13" s="22" customFormat="1" ht="20.55" customHeight="1" x14ac:dyDescent="0.3">
      <c r="A9" s="34" t="s">
        <v>320</v>
      </c>
      <c r="B9" s="33"/>
      <c r="C9" s="33"/>
      <c r="D9" s="33"/>
      <c r="E9" s="33"/>
      <c r="F9" s="33"/>
      <c r="G9" s="33"/>
      <c r="H9" s="33"/>
      <c r="I9" s="33"/>
      <c r="J9" s="33"/>
      <c r="K9" s="33"/>
      <c r="L9" s="33"/>
    </row>
    <row r="10" spans="1:13" s="22" customFormat="1" ht="20.55" customHeight="1" x14ac:dyDescent="0.3">
      <c r="A10" s="34" t="s">
        <v>319</v>
      </c>
      <c r="B10" s="33"/>
      <c r="C10" s="33"/>
      <c r="D10" s="33"/>
      <c r="E10" s="33"/>
      <c r="F10" s="33"/>
      <c r="G10" s="33"/>
      <c r="H10" s="33"/>
      <c r="I10" s="33"/>
      <c r="J10" s="33"/>
      <c r="K10" s="33"/>
      <c r="L10" s="33"/>
    </row>
    <row r="11" spans="1:13" s="22" customFormat="1" ht="20.55" customHeight="1" x14ac:dyDescent="0.3">
      <c r="A11" s="34" t="s">
        <v>298</v>
      </c>
      <c r="B11" s="33"/>
      <c r="C11" s="33"/>
      <c r="D11" s="33"/>
      <c r="E11" s="33"/>
      <c r="F11" s="33"/>
      <c r="G11" s="33"/>
      <c r="H11" s="33"/>
      <c r="I11" s="33"/>
      <c r="J11" s="33"/>
      <c r="K11" s="33"/>
      <c r="L11" s="33"/>
    </row>
    <row r="12" spans="1:13" s="22" customFormat="1" ht="20.55" customHeight="1" x14ac:dyDescent="0.3">
      <c r="A12" s="34" t="s">
        <v>321</v>
      </c>
      <c r="B12" s="33"/>
      <c r="C12" s="33"/>
      <c r="D12" s="33"/>
      <c r="E12" s="33"/>
      <c r="F12" s="33"/>
      <c r="G12" s="33"/>
      <c r="H12" s="33"/>
      <c r="I12" s="33"/>
      <c r="J12" s="33"/>
      <c r="K12" s="33"/>
      <c r="L12" s="33"/>
    </row>
    <row r="13" spans="1:13" s="22" customFormat="1" ht="20.55" customHeight="1" x14ac:dyDescent="0.3">
      <c r="A13" s="34" t="s">
        <v>299</v>
      </c>
      <c r="B13" s="33"/>
      <c r="C13" s="33"/>
      <c r="D13" s="33"/>
      <c r="E13" s="33"/>
      <c r="F13" s="33"/>
      <c r="G13" s="33"/>
      <c r="H13" s="33"/>
      <c r="I13" s="33"/>
      <c r="J13" s="33"/>
      <c r="K13" s="33"/>
      <c r="L13" s="33"/>
    </row>
    <row r="14" spans="1:13" s="22" customFormat="1" ht="13.5" customHeight="1" x14ac:dyDescent="0.3">
      <c r="A14" s="33"/>
      <c r="B14" s="33"/>
      <c r="C14" s="33"/>
      <c r="D14" s="33"/>
      <c r="E14" s="33"/>
      <c r="F14" s="33"/>
      <c r="G14" s="33"/>
      <c r="H14" s="33"/>
      <c r="I14" s="33"/>
      <c r="J14" s="33"/>
      <c r="K14" s="33"/>
      <c r="L14" s="33"/>
    </row>
    <row r="15" spans="1:13" s="22" customFormat="1" ht="20.55" customHeight="1" x14ac:dyDescent="0.3">
      <c r="A15" s="142" t="s">
        <v>310</v>
      </c>
      <c r="B15" s="143"/>
      <c r="C15" s="143"/>
      <c r="D15" s="143"/>
      <c r="E15" s="143"/>
      <c r="F15" s="143"/>
      <c r="G15" s="143"/>
      <c r="H15" s="143"/>
      <c r="I15" s="143"/>
      <c r="J15" s="143"/>
      <c r="K15" s="143"/>
      <c r="L15" s="143"/>
      <c r="M15" s="143"/>
    </row>
    <row r="16" spans="1:13" s="22" customFormat="1" ht="20.55" customHeight="1" x14ac:dyDescent="0.3">
      <c r="A16" s="142" t="s">
        <v>311</v>
      </c>
      <c r="B16" s="143"/>
      <c r="C16" s="143"/>
      <c r="D16" s="143"/>
      <c r="E16" s="143"/>
      <c r="F16" s="143"/>
      <c r="G16" s="143"/>
      <c r="H16" s="143"/>
      <c r="I16" s="143"/>
      <c r="J16" s="143"/>
      <c r="K16" s="143"/>
      <c r="L16" s="143"/>
      <c r="M16" s="143"/>
    </row>
    <row r="17" spans="1:13" s="22" customFormat="1" ht="20.55" customHeight="1" x14ac:dyDescent="0.3">
      <c r="A17" s="142" t="s">
        <v>312</v>
      </c>
      <c r="B17" s="143"/>
      <c r="C17" s="143"/>
      <c r="D17" s="143"/>
      <c r="E17" s="143"/>
      <c r="F17" s="143"/>
      <c r="G17" s="143"/>
      <c r="H17" s="143"/>
      <c r="I17" s="143"/>
      <c r="J17" s="143"/>
      <c r="K17" s="143"/>
      <c r="L17" s="143"/>
      <c r="M17" s="143"/>
    </row>
    <row r="18" spans="1:13" s="22" customFormat="1" ht="20.55" customHeight="1" x14ac:dyDescent="0.3">
      <c r="A18" s="142" t="s">
        <v>300</v>
      </c>
      <c r="B18" s="143"/>
      <c r="C18" s="143"/>
      <c r="D18" s="143"/>
      <c r="E18" s="143"/>
      <c r="F18" s="143"/>
      <c r="G18" s="143"/>
      <c r="H18" s="143"/>
      <c r="I18" s="143"/>
      <c r="J18" s="143"/>
      <c r="K18" s="143"/>
      <c r="L18" s="143"/>
      <c r="M18" s="143"/>
    </row>
    <row r="19" spans="1:13" s="22" customFormat="1" ht="20.55" customHeight="1" x14ac:dyDescent="0.3">
      <c r="A19" s="142" t="s">
        <v>313</v>
      </c>
      <c r="B19" s="143"/>
      <c r="C19" s="143"/>
      <c r="D19" s="143"/>
      <c r="E19" s="143"/>
      <c r="F19" s="143"/>
      <c r="G19" s="143"/>
      <c r="H19" s="143"/>
      <c r="I19" s="143"/>
      <c r="J19" s="143"/>
      <c r="K19" s="143"/>
      <c r="L19" s="143"/>
      <c r="M19" s="143"/>
    </row>
    <row r="20" spans="1:13" s="22" customFormat="1" ht="20.55" customHeight="1" x14ac:dyDescent="0.3">
      <c r="A20" s="142" t="s">
        <v>314</v>
      </c>
      <c r="B20" s="143"/>
      <c r="C20" s="143"/>
      <c r="D20" s="143"/>
      <c r="E20" s="143"/>
      <c r="F20" s="143"/>
      <c r="G20" s="143"/>
      <c r="H20" s="143"/>
      <c r="I20" s="143"/>
      <c r="J20" s="143"/>
      <c r="K20" s="143"/>
      <c r="L20" s="143"/>
      <c r="M20" s="143"/>
    </row>
    <row r="21" spans="1:13" s="22" customFormat="1" ht="20.55" customHeight="1" x14ac:dyDescent="0.3">
      <c r="A21" s="142" t="s">
        <v>301</v>
      </c>
      <c r="B21" s="143"/>
      <c r="C21" s="143"/>
      <c r="D21" s="143"/>
      <c r="E21" s="143"/>
      <c r="F21" s="143"/>
      <c r="G21" s="143"/>
      <c r="H21" s="143"/>
      <c r="I21" s="143"/>
      <c r="J21" s="143"/>
      <c r="K21" s="143"/>
      <c r="L21" s="143"/>
      <c r="M21" s="143"/>
    </row>
    <row r="22" spans="1:13" s="22" customFormat="1" ht="20.55" customHeight="1" x14ac:dyDescent="0.3">
      <c r="A22" s="142" t="s">
        <v>315</v>
      </c>
      <c r="B22" s="143"/>
      <c r="C22" s="143"/>
      <c r="D22" s="143"/>
      <c r="E22" s="143"/>
      <c r="F22" s="143"/>
      <c r="G22" s="143"/>
      <c r="H22" s="143"/>
      <c r="I22" s="143"/>
      <c r="J22" s="143"/>
      <c r="K22" s="143"/>
      <c r="L22" s="143"/>
      <c r="M22" s="143"/>
    </row>
    <row r="23" spans="1:13" s="22" customFormat="1" ht="20.55" customHeight="1" x14ac:dyDescent="0.3">
      <c r="A23" s="142" t="s">
        <v>316</v>
      </c>
      <c r="B23" s="143"/>
      <c r="C23" s="143"/>
      <c r="D23" s="143"/>
      <c r="E23" s="143"/>
      <c r="F23" s="143"/>
      <c r="G23" s="143"/>
      <c r="H23" s="143"/>
      <c r="I23" s="143"/>
      <c r="J23" s="143"/>
      <c r="K23" s="143"/>
      <c r="L23" s="143"/>
      <c r="M23" s="143"/>
    </row>
    <row r="25" spans="1:13" x14ac:dyDescent="0.3">
      <c r="A25" s="101" t="s">
        <v>304</v>
      </c>
    </row>
  </sheetData>
  <mergeCells count="9">
    <mergeCell ref="A21:M21"/>
    <mergeCell ref="A22:M22"/>
    <mergeCell ref="A23:M23"/>
    <mergeCell ref="A15:M15"/>
    <mergeCell ref="A16:M16"/>
    <mergeCell ref="A17:M17"/>
    <mergeCell ref="A18:M18"/>
    <mergeCell ref="A19:M19"/>
    <mergeCell ref="A20:M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2"/>
  <sheetViews>
    <sheetView topLeftCell="A127" zoomScale="63" zoomScaleNormal="63" workbookViewId="0">
      <selection activeCell="AA21" sqref="AA21"/>
    </sheetView>
  </sheetViews>
  <sheetFormatPr baseColWidth="10" defaultColWidth="8.796875" defaultRowHeight="14.4" x14ac:dyDescent="0.3"/>
  <cols>
    <col min="1" max="1" width="8.796875" style="5"/>
    <col min="2" max="2" width="9.69921875" style="5" customWidth="1"/>
    <col min="3" max="4" width="8.796875" style="5"/>
    <col min="5" max="5" width="11.5" style="5" customWidth="1"/>
    <col min="6" max="6" width="11.796875" style="5" customWidth="1"/>
    <col min="7" max="7" width="11.19921875" style="5" customWidth="1"/>
    <col min="8" max="8" width="12.19921875" style="5" customWidth="1"/>
    <col min="9" max="9" width="10" style="5" customWidth="1"/>
    <col min="10" max="10" width="12.69921875" style="5" customWidth="1"/>
    <col min="11" max="11" width="12.5" style="5" customWidth="1"/>
    <col min="12" max="12" width="11.796875" style="5" customWidth="1"/>
    <col min="13" max="13" width="11.69921875" style="5" customWidth="1"/>
    <col min="14" max="15" width="11.796875" style="5" customWidth="1"/>
    <col min="16" max="16" width="14" style="5" customWidth="1"/>
    <col min="17" max="17" width="12.5" style="5" customWidth="1"/>
    <col min="18" max="18" width="11.69921875" style="5" customWidth="1"/>
    <col min="19" max="19" width="12.19921875" style="5" customWidth="1"/>
    <col min="20" max="16384" width="8.796875" style="5"/>
  </cols>
  <sheetData>
    <row r="1" spans="2:19" ht="15" thickBot="1" x14ac:dyDescent="0.35"/>
    <row r="2" spans="2:19" s="45" customFormat="1" ht="28.5" customHeight="1" thickBot="1" x14ac:dyDescent="0.35">
      <c r="B2" s="42"/>
      <c r="C2" s="43"/>
      <c r="D2" s="44"/>
      <c r="E2" s="144" t="s">
        <v>133</v>
      </c>
      <c r="F2" s="145"/>
      <c r="G2" s="145"/>
      <c r="H2" s="145"/>
      <c r="I2" s="145"/>
      <c r="J2" s="145"/>
      <c r="K2" s="145"/>
      <c r="L2" s="145"/>
      <c r="M2" s="146"/>
      <c r="N2" s="144" t="s">
        <v>134</v>
      </c>
      <c r="O2" s="145"/>
      <c r="P2" s="145"/>
      <c r="Q2" s="145"/>
      <c r="R2" s="145"/>
      <c r="S2" s="146"/>
    </row>
    <row r="3" spans="2:19" s="45" customFormat="1" ht="20.55" customHeight="1" x14ac:dyDescent="0.3">
      <c r="B3" s="46" t="s">
        <v>135</v>
      </c>
      <c r="C3" s="46"/>
      <c r="D3" s="47"/>
      <c r="E3" s="144" t="s">
        <v>136</v>
      </c>
      <c r="F3" s="149"/>
      <c r="G3" s="149"/>
      <c r="H3" s="149"/>
      <c r="I3" s="150"/>
      <c r="J3" s="144" t="s">
        <v>137</v>
      </c>
      <c r="K3" s="149"/>
      <c r="L3" s="149"/>
      <c r="M3" s="150"/>
      <c r="N3" s="49" t="s">
        <v>138</v>
      </c>
      <c r="O3" s="48" t="s">
        <v>139</v>
      </c>
      <c r="P3" s="50" t="s">
        <v>140</v>
      </c>
      <c r="Q3" s="48" t="s">
        <v>139</v>
      </c>
      <c r="R3" s="50" t="s">
        <v>141</v>
      </c>
      <c r="S3" s="51" t="s">
        <v>139</v>
      </c>
    </row>
    <row r="4" spans="2:19" s="45" customFormat="1" ht="21" customHeight="1" thickBot="1" x14ac:dyDescent="0.35">
      <c r="B4" s="52" t="s">
        <v>142</v>
      </c>
      <c r="C4" s="52" t="s">
        <v>143</v>
      </c>
      <c r="D4" s="53" t="s">
        <v>144</v>
      </c>
      <c r="E4" s="54" t="s">
        <v>138</v>
      </c>
      <c r="F4" s="55" t="s">
        <v>139</v>
      </c>
      <c r="G4" s="56" t="s">
        <v>140</v>
      </c>
      <c r="H4" s="53" t="s">
        <v>145</v>
      </c>
      <c r="I4" s="57" t="s">
        <v>146</v>
      </c>
      <c r="J4" s="56" t="s">
        <v>147</v>
      </c>
      <c r="K4" s="53" t="s">
        <v>148</v>
      </c>
      <c r="L4" s="56" t="s">
        <v>141</v>
      </c>
      <c r="M4" s="53" t="s">
        <v>148</v>
      </c>
      <c r="N4" s="52" t="s">
        <v>149</v>
      </c>
      <c r="O4" s="53" t="s">
        <v>149</v>
      </c>
      <c r="P4" s="53" t="s">
        <v>149</v>
      </c>
      <c r="Q4" s="53" t="s">
        <v>149</v>
      </c>
      <c r="R4" s="53" t="s">
        <v>149</v>
      </c>
      <c r="S4" s="57" t="s">
        <v>149</v>
      </c>
    </row>
    <row r="5" spans="2:19" x14ac:dyDescent="0.3">
      <c r="B5" s="6"/>
      <c r="C5" s="7"/>
      <c r="D5" s="8"/>
      <c r="E5" s="9"/>
      <c r="F5" s="9"/>
      <c r="G5" s="9"/>
      <c r="H5" s="9"/>
      <c r="I5" s="10"/>
      <c r="J5" s="9"/>
      <c r="K5" s="9"/>
      <c r="L5" s="9"/>
      <c r="M5" s="11"/>
      <c r="N5" s="12"/>
      <c r="O5" s="12"/>
      <c r="P5" s="12"/>
      <c r="Q5" s="12"/>
      <c r="R5" s="13"/>
      <c r="S5" s="14"/>
    </row>
    <row r="6" spans="2:19" ht="19.5" customHeight="1" x14ac:dyDescent="0.3">
      <c r="B6" s="15" t="s">
        <v>150</v>
      </c>
      <c r="C6" s="72">
        <v>814.71580688518134</v>
      </c>
      <c r="D6" s="73">
        <v>0.90786585121060104</v>
      </c>
      <c r="E6" s="58">
        <v>3.7323727233008516E-2</v>
      </c>
      <c r="F6" s="59">
        <v>2.6868773535700685E-3</v>
      </c>
      <c r="G6" s="59">
        <v>5.8144090417977523E-3</v>
      </c>
      <c r="H6" s="59">
        <v>2.3029677368537318E-4</v>
      </c>
      <c r="I6" s="74">
        <v>0.77021175270881082</v>
      </c>
      <c r="J6" s="75">
        <v>172.02706192744586</v>
      </c>
      <c r="K6" s="76">
        <v>6.8152438238211301</v>
      </c>
      <c r="L6" s="76">
        <v>4.6582560751823411E-2</v>
      </c>
      <c r="M6" s="77">
        <v>2.2623010945039992E-3</v>
      </c>
      <c r="N6" s="78">
        <v>37.207754709516529</v>
      </c>
      <c r="O6" s="78">
        <v>2.6283449709197555</v>
      </c>
      <c r="P6" s="78">
        <v>37.373541365944341</v>
      </c>
      <c r="Q6" s="78">
        <v>1.481575545488153</v>
      </c>
      <c r="R6" s="78">
        <v>0.90786585121060104</v>
      </c>
      <c r="S6" s="73">
        <v>814.71580688518134</v>
      </c>
    </row>
    <row r="7" spans="2:19" ht="19.5" customHeight="1" x14ac:dyDescent="0.3">
      <c r="B7" s="15" t="s">
        <v>151</v>
      </c>
      <c r="C7" s="72">
        <v>612.25699070042151</v>
      </c>
      <c r="D7" s="73">
        <v>0.54608179014863212</v>
      </c>
      <c r="E7" s="58">
        <v>3.5924377676845511E-2</v>
      </c>
      <c r="F7" s="59">
        <v>3.1230510674166013E-3</v>
      </c>
      <c r="G7" s="59">
        <v>5.6561797491423401E-3</v>
      </c>
      <c r="H7" s="59">
        <v>2.2989675523778515E-4</v>
      </c>
      <c r="I7" s="74">
        <v>0.74457234758175739</v>
      </c>
      <c r="J7" s="75">
        <v>176.93996015372352</v>
      </c>
      <c r="K7" s="76">
        <v>7.197550023663764</v>
      </c>
      <c r="L7" s="76">
        <v>4.6116544553434127E-2</v>
      </c>
      <c r="M7" s="77">
        <v>2.8969719367706826E-3</v>
      </c>
      <c r="N7" s="78">
        <v>35.83707839025454</v>
      </c>
      <c r="O7" s="78">
        <v>3.0588193345796384</v>
      </c>
      <c r="P7" s="78">
        <v>36.359346513693154</v>
      </c>
      <c r="Q7" s="78">
        <v>1.4821633732581589</v>
      </c>
      <c r="R7" s="78">
        <v>0.54608179014863212</v>
      </c>
      <c r="S7" s="73">
        <v>612.25699070042151</v>
      </c>
    </row>
    <row r="8" spans="2:19" ht="19.5" customHeight="1" x14ac:dyDescent="0.3">
      <c r="B8" s="15" t="s">
        <v>152</v>
      </c>
      <c r="C8" s="72">
        <v>512.43618157056699</v>
      </c>
      <c r="D8" s="73">
        <v>0.50666352997935193</v>
      </c>
      <c r="E8" s="58">
        <v>4.4405638950004218E-2</v>
      </c>
      <c r="F8" s="59">
        <v>5.5822128564616833E-3</v>
      </c>
      <c r="G8" s="59">
        <v>5.5773650565902333E-3</v>
      </c>
      <c r="H8" s="59">
        <v>3.2334479341655282E-4</v>
      </c>
      <c r="I8" s="74">
        <v>0.73256003500352485</v>
      </c>
      <c r="J8" s="75">
        <v>176.95015310227524</v>
      </c>
      <c r="K8" s="76">
        <v>10.124364158230332</v>
      </c>
      <c r="L8" s="76">
        <v>5.700732284706083E-2</v>
      </c>
      <c r="M8" s="77">
        <v>5.2677198942076972E-3</v>
      </c>
      <c r="N8" s="78">
        <v>44.116319289942773</v>
      </c>
      <c r="O8" s="78">
        <v>5.4198520149066951</v>
      </c>
      <c r="P8" s="78">
        <v>35.854112148048699</v>
      </c>
      <c r="Q8" s="78">
        <v>2.061979927824336</v>
      </c>
      <c r="R8" s="78">
        <v>0.50666352997935193</v>
      </c>
      <c r="S8" s="73">
        <v>512.43618157056699</v>
      </c>
    </row>
    <row r="9" spans="2:19" ht="19.5" customHeight="1" x14ac:dyDescent="0.3">
      <c r="B9" s="15" t="s">
        <v>153</v>
      </c>
      <c r="C9" s="72">
        <v>255.74729275352487</v>
      </c>
      <c r="D9" s="73">
        <v>0.35975135771480116</v>
      </c>
      <c r="E9" s="58">
        <v>3.6463401169443542E-2</v>
      </c>
      <c r="F9" s="59">
        <v>4.4462046979096906E-3</v>
      </c>
      <c r="G9" s="59">
        <v>5.7110095014289985E-3</v>
      </c>
      <c r="H9" s="59">
        <v>3.7321137781898397E-4</v>
      </c>
      <c r="I9" s="74">
        <v>0.74931279102966863</v>
      </c>
      <c r="J9" s="75">
        <v>175.19155910458159</v>
      </c>
      <c r="K9" s="76">
        <v>11.454634353731176</v>
      </c>
      <c r="L9" s="76">
        <v>4.6345965425195722E-2</v>
      </c>
      <c r="M9" s="77">
        <v>3.9313451650585599E-3</v>
      </c>
      <c r="N9" s="78">
        <v>36.365276189546996</v>
      </c>
      <c r="O9" s="78">
        <v>4.3511098822047671</v>
      </c>
      <c r="P9" s="78">
        <v>36.710804263148432</v>
      </c>
      <c r="Q9" s="78">
        <v>2.4025546483606992</v>
      </c>
      <c r="R9" s="78">
        <v>0.35975135771480116</v>
      </c>
      <c r="S9" s="73">
        <v>255.74729275352487</v>
      </c>
    </row>
    <row r="10" spans="2:19" ht="19.5" customHeight="1" x14ac:dyDescent="0.3">
      <c r="B10" s="15" t="s">
        <v>154</v>
      </c>
      <c r="C10" s="72">
        <v>268.12182055575443</v>
      </c>
      <c r="D10" s="73">
        <v>0.37284713189559915</v>
      </c>
      <c r="E10" s="58">
        <v>4.9456687308420552E-2</v>
      </c>
      <c r="F10" s="59">
        <v>5.6408953929263234E-3</v>
      </c>
      <c r="G10" s="59">
        <v>5.9010027047550206E-3</v>
      </c>
      <c r="H10" s="59">
        <v>3.488106914922149E-4</v>
      </c>
      <c r="I10" s="74">
        <v>0.74355371024293115</v>
      </c>
      <c r="J10" s="75">
        <v>166.65176632954837</v>
      </c>
      <c r="K10" s="76">
        <v>9.68745348659548</v>
      </c>
      <c r="L10" s="76">
        <v>5.9796604607822219E-2</v>
      </c>
      <c r="M10" s="77">
        <v>4.8314842700965697E-3</v>
      </c>
      <c r="N10" s="78">
        <v>49.015169408710662</v>
      </c>
      <c r="O10" s="78">
        <v>5.4504266569023798</v>
      </c>
      <c r="P10" s="78">
        <v>37.928509145238159</v>
      </c>
      <c r="Q10" s="78">
        <v>2.2132157687791594</v>
      </c>
      <c r="R10" s="78">
        <v>0.37284713189559915</v>
      </c>
      <c r="S10" s="73">
        <v>268.12182055575443</v>
      </c>
    </row>
    <row r="11" spans="2:19" ht="19.5" customHeight="1" x14ac:dyDescent="0.3">
      <c r="B11" s="15" t="s">
        <v>155</v>
      </c>
      <c r="C11" s="72">
        <v>629.10163198380974</v>
      </c>
      <c r="D11" s="73">
        <v>0.48090394324506835</v>
      </c>
      <c r="E11" s="58">
        <v>3.6820276108969541E-2</v>
      </c>
      <c r="F11" s="59">
        <v>3.0907203963989531E-3</v>
      </c>
      <c r="G11" s="59">
        <v>5.6943248046907868E-3</v>
      </c>
      <c r="H11" s="59">
        <v>2.4006939021955275E-4</v>
      </c>
      <c r="I11" s="74">
        <v>0.75122005621541865</v>
      </c>
      <c r="J11" s="75">
        <v>175.57971691588452</v>
      </c>
      <c r="K11" s="76">
        <v>7.4009160562762322</v>
      </c>
      <c r="L11" s="76">
        <v>4.6903253107999296E-2</v>
      </c>
      <c r="M11" s="77">
        <v>2.7775385424953082E-3</v>
      </c>
      <c r="N11" s="78">
        <v>36.714832570351788</v>
      </c>
      <c r="O11" s="78">
        <v>3.0245634130384929</v>
      </c>
      <c r="P11" s="78">
        <v>36.603857678244367</v>
      </c>
      <c r="Q11" s="78">
        <v>1.5452795046442716</v>
      </c>
      <c r="R11" s="78">
        <v>0.48090394324506835</v>
      </c>
      <c r="S11" s="73">
        <v>629.10163198380974</v>
      </c>
    </row>
    <row r="12" spans="2:19" ht="19.5" customHeight="1" x14ac:dyDescent="0.3">
      <c r="B12" s="15" t="s">
        <v>156</v>
      </c>
      <c r="C12" s="72">
        <v>362.5401862355485</v>
      </c>
      <c r="D12" s="73">
        <v>0.44487927687877737</v>
      </c>
      <c r="E12" s="58">
        <v>3.7600724431751303E-2</v>
      </c>
      <c r="F12" s="59">
        <v>4.0379990987478576E-3</v>
      </c>
      <c r="G12" s="59">
        <v>5.7293166167053933E-3</v>
      </c>
      <c r="H12" s="59">
        <v>2.8273706254748236E-4</v>
      </c>
      <c r="I12" s="74">
        <v>0.73660540637281391</v>
      </c>
      <c r="J12" s="75">
        <v>174.36117033209723</v>
      </c>
      <c r="K12" s="76">
        <v>8.5957206381376583</v>
      </c>
      <c r="L12" s="76">
        <v>4.7565007309413862E-2</v>
      </c>
      <c r="M12" s="77">
        <v>3.7343094306654008E-3</v>
      </c>
      <c r="N12" s="78">
        <v>37.478856881789142</v>
      </c>
      <c r="O12" s="78">
        <v>3.9476957279471918</v>
      </c>
      <c r="P12" s="78">
        <v>36.828148283769863</v>
      </c>
      <c r="Q12" s="78">
        <v>1.8203905521561048</v>
      </c>
      <c r="R12" s="78">
        <v>0.44487927687877737</v>
      </c>
      <c r="S12" s="73">
        <v>362.5401862355485</v>
      </c>
    </row>
    <row r="13" spans="2:19" ht="19.5" customHeight="1" x14ac:dyDescent="0.3">
      <c r="B13" s="15" t="s">
        <v>157</v>
      </c>
      <c r="C13" s="72">
        <v>329.65142053109577</v>
      </c>
      <c r="D13" s="73">
        <v>0.4253497731611206</v>
      </c>
      <c r="E13" s="58">
        <v>3.8374450384226995E-2</v>
      </c>
      <c r="F13" s="59">
        <v>4.3512908698615134E-3</v>
      </c>
      <c r="G13" s="59">
        <v>5.8416481329801595E-3</v>
      </c>
      <c r="H13" s="59">
        <v>2.8625057874938071E-4</v>
      </c>
      <c r="I13" s="74">
        <v>0.73397009893563125</v>
      </c>
      <c r="J13" s="75">
        <v>171.00188103473252</v>
      </c>
      <c r="K13" s="76">
        <v>8.3704373231935225</v>
      </c>
      <c r="L13" s="76">
        <v>4.7608515106292562E-2</v>
      </c>
      <c r="M13" s="77">
        <v>4.0131945289977921E-3</v>
      </c>
      <c r="N13" s="78">
        <v>38.235733231676406</v>
      </c>
      <c r="O13" s="78">
        <v>4.2504944492438881</v>
      </c>
      <c r="P13" s="78">
        <v>37.548118389776398</v>
      </c>
      <c r="Q13" s="78">
        <v>1.8442161079537902</v>
      </c>
      <c r="R13" s="78">
        <v>0.4253497731611206</v>
      </c>
      <c r="S13" s="73">
        <v>329.65142053109577</v>
      </c>
    </row>
    <row r="14" spans="2:19" ht="19.5" customHeight="1" x14ac:dyDescent="0.3">
      <c r="B14" s="15" t="s">
        <v>158</v>
      </c>
      <c r="C14" s="72">
        <v>367.59794135149133</v>
      </c>
      <c r="D14" s="73">
        <v>0.42644541907104455</v>
      </c>
      <c r="E14" s="58">
        <v>3.7327154744673754E-2</v>
      </c>
      <c r="F14" s="59">
        <v>4.2868443465716695E-3</v>
      </c>
      <c r="G14" s="59">
        <v>5.5340713174856226E-3</v>
      </c>
      <c r="H14" s="59">
        <v>2.6707707530430777E-4</v>
      </c>
      <c r="I14" s="74">
        <v>0.73402903877380976</v>
      </c>
      <c r="J14" s="75">
        <v>180.22141217019973</v>
      </c>
      <c r="K14" s="76">
        <v>8.6745986142196152</v>
      </c>
      <c r="L14" s="76">
        <v>4.8805959554470597E-2</v>
      </c>
      <c r="M14" s="77">
        <v>4.1958958227203552E-3</v>
      </c>
      <c r="N14" s="78">
        <v>37.211109719547466</v>
      </c>
      <c r="O14" s="78">
        <v>4.191829161417985</v>
      </c>
      <c r="P14" s="78">
        <v>35.576564749375265</v>
      </c>
      <c r="Q14" s="78">
        <v>1.7196629552942995</v>
      </c>
      <c r="R14" s="78">
        <v>0.42644541907104455</v>
      </c>
      <c r="S14" s="73">
        <v>367.59794135149133</v>
      </c>
    </row>
    <row r="15" spans="2:19" ht="19.5" customHeight="1" x14ac:dyDescent="0.3">
      <c r="B15" s="15" t="s">
        <v>159</v>
      </c>
      <c r="C15" s="72">
        <v>448.8663587819853</v>
      </c>
      <c r="D15" s="73">
        <v>0.59981772564603275</v>
      </c>
      <c r="E15" s="58">
        <v>3.9529248025352744E-2</v>
      </c>
      <c r="F15" s="59">
        <v>4.164729751836389E-3</v>
      </c>
      <c r="G15" s="59">
        <v>5.5746095925959249E-3</v>
      </c>
      <c r="H15" s="59">
        <v>2.5485092573789811E-4</v>
      </c>
      <c r="I15" s="74">
        <v>0.73603359762640386</v>
      </c>
      <c r="J15" s="75">
        <v>178.37496139808857</v>
      </c>
      <c r="K15" s="76">
        <v>8.1087516584661863</v>
      </c>
      <c r="L15" s="76">
        <v>5.115569919701167E-2</v>
      </c>
      <c r="M15" s="77">
        <v>4.0007658551362646E-3</v>
      </c>
      <c r="N15" s="78">
        <v>39.364334211940012</v>
      </c>
      <c r="O15" s="78">
        <v>4.0639223438092671</v>
      </c>
      <c r="P15" s="78">
        <v>35.836447782157713</v>
      </c>
      <c r="Q15" s="78">
        <v>1.6362564038412084</v>
      </c>
      <c r="R15" s="78">
        <v>0.59981772564603275</v>
      </c>
      <c r="S15" s="73">
        <v>448.8663587819853</v>
      </c>
    </row>
    <row r="16" spans="2:19" ht="19.5" customHeight="1" x14ac:dyDescent="0.3">
      <c r="B16" s="15" t="s">
        <v>160</v>
      </c>
      <c r="C16" s="72">
        <v>530.25020915913831</v>
      </c>
      <c r="D16" s="73">
        <v>0.59527229355151567</v>
      </c>
      <c r="E16" s="58">
        <v>3.8880063449194875E-2</v>
      </c>
      <c r="F16" s="59">
        <v>3.5034150775730328E-3</v>
      </c>
      <c r="G16" s="59">
        <v>5.6291110971387059E-3</v>
      </c>
      <c r="H16" s="59">
        <v>2.1934028430817167E-4</v>
      </c>
      <c r="I16" s="74">
        <v>0.74159390641584944</v>
      </c>
      <c r="J16" s="75">
        <v>176.93175765460197</v>
      </c>
      <c r="K16" s="76">
        <v>6.8664140119760209</v>
      </c>
      <c r="L16" s="76">
        <v>4.9908479270501953E-2</v>
      </c>
      <c r="M16" s="77">
        <v>3.3251762562463909E-3</v>
      </c>
      <c r="N16" s="78">
        <v>38.730030819567986</v>
      </c>
      <c r="O16" s="78">
        <v>3.4212925175794595</v>
      </c>
      <c r="P16" s="78">
        <v>36.185829864442766</v>
      </c>
      <c r="Q16" s="78">
        <v>1.4099629204694846</v>
      </c>
      <c r="R16" s="78">
        <v>0.59527229355151567</v>
      </c>
      <c r="S16" s="73">
        <v>530.25020915913831</v>
      </c>
    </row>
    <row r="17" spans="2:19" ht="19.5" customHeight="1" x14ac:dyDescent="0.3">
      <c r="B17" s="15" t="s">
        <v>161</v>
      </c>
      <c r="C17" s="72">
        <v>510.26342793842332</v>
      </c>
      <c r="D17" s="73">
        <v>0.43781979572070134</v>
      </c>
      <c r="E17" s="58">
        <v>3.6243900553462292E-2</v>
      </c>
      <c r="F17" s="59">
        <v>3.2920354229228036E-3</v>
      </c>
      <c r="G17" s="59">
        <v>5.5619176567809347E-3</v>
      </c>
      <c r="H17" s="59">
        <v>2.4613797123474113E-4</v>
      </c>
      <c r="I17" s="74">
        <v>0.74543077539451141</v>
      </c>
      <c r="J17" s="75">
        <v>179.67715314768839</v>
      </c>
      <c r="K17" s="76">
        <v>7.9462885700594166</v>
      </c>
      <c r="L17" s="76">
        <v>4.7246470238956402E-2</v>
      </c>
      <c r="M17" s="77">
        <v>3.068185181118897E-3</v>
      </c>
      <c r="N17" s="78">
        <v>36.150217163803447</v>
      </c>
      <c r="O17" s="78">
        <v>3.2232034891455328</v>
      </c>
      <c r="P17" s="78">
        <v>35.755083365641639</v>
      </c>
      <c r="Q17" s="78">
        <v>1.5843941048331285</v>
      </c>
      <c r="R17" s="78">
        <v>0.43781979572070134</v>
      </c>
      <c r="S17" s="73">
        <v>510.26342793842332</v>
      </c>
    </row>
    <row r="18" spans="2:19" ht="19.5" customHeight="1" x14ac:dyDescent="0.3">
      <c r="B18" s="15" t="s">
        <v>162</v>
      </c>
      <c r="C18" s="72">
        <v>458.5207517296468</v>
      </c>
      <c r="D18" s="73">
        <v>0.54619772768435593</v>
      </c>
      <c r="E18" s="58">
        <v>3.9051292566135321E-2</v>
      </c>
      <c r="F18" s="59">
        <v>3.4238592933595133E-3</v>
      </c>
      <c r="G18" s="59">
        <v>5.9152216828877169E-3</v>
      </c>
      <c r="H18" s="59">
        <v>2.6280962634517925E-4</v>
      </c>
      <c r="I18" s="74">
        <v>0.75032483411978579</v>
      </c>
      <c r="J18" s="75">
        <v>168.82869024321215</v>
      </c>
      <c r="K18" s="76">
        <v>7.4908960643556846</v>
      </c>
      <c r="L18" s="76">
        <v>4.783251811285693E-2</v>
      </c>
      <c r="M18" s="77">
        <v>2.9555610417208245E-3</v>
      </c>
      <c r="N18" s="78">
        <v>38.897373348430349</v>
      </c>
      <c r="O18" s="78">
        <v>3.34311493996222</v>
      </c>
      <c r="P18" s="78">
        <v>38.019632202285067</v>
      </c>
      <c r="Q18" s="78">
        <v>1.6895531407908757</v>
      </c>
      <c r="R18" s="78">
        <v>0.54619772768435593</v>
      </c>
      <c r="S18" s="73">
        <v>458.5207517296468</v>
      </c>
    </row>
    <row r="19" spans="2:19" ht="19.5" customHeight="1" x14ac:dyDescent="0.3">
      <c r="B19" s="15" t="s">
        <v>163</v>
      </c>
      <c r="C19" s="72">
        <v>466.18235962673953</v>
      </c>
      <c r="D19" s="73">
        <v>0.60412040393598665</v>
      </c>
      <c r="E19" s="58">
        <v>4.0417561430568773E-2</v>
      </c>
      <c r="F19" s="59">
        <v>3.7814359713609991E-3</v>
      </c>
      <c r="G19" s="59">
        <v>5.8247716213475353E-3</v>
      </c>
      <c r="H19" s="59">
        <v>2.6000934925278398E-4</v>
      </c>
      <c r="I19" s="74">
        <v>0.74264012761838127</v>
      </c>
      <c r="J19" s="75">
        <v>170.94598828465021</v>
      </c>
      <c r="K19" s="76">
        <v>7.5981312455885712</v>
      </c>
      <c r="L19" s="76">
        <v>5.0126871512058337E-2</v>
      </c>
      <c r="M19" s="77">
        <v>3.3821369560115061E-3</v>
      </c>
      <c r="N19" s="78">
        <v>40.231643345401785</v>
      </c>
      <c r="O19" s="78">
        <v>3.6870979192321585</v>
      </c>
      <c r="P19" s="78">
        <v>37.439956337791017</v>
      </c>
      <c r="Q19" s="78">
        <v>1.6686372925047286</v>
      </c>
      <c r="R19" s="78">
        <v>0.60412040393598665</v>
      </c>
      <c r="S19" s="73">
        <v>466.18235962673953</v>
      </c>
    </row>
    <row r="20" spans="2:19" ht="19.5" customHeight="1" x14ac:dyDescent="0.3">
      <c r="B20" s="15" t="s">
        <v>164</v>
      </c>
      <c r="C20" s="72">
        <v>587.61004981208225</v>
      </c>
      <c r="D20" s="73">
        <v>0.49918443761527065</v>
      </c>
      <c r="E20" s="58">
        <v>3.6937085981288184E-2</v>
      </c>
      <c r="F20" s="59">
        <v>3.724974802649419E-3</v>
      </c>
      <c r="G20" s="59">
        <v>5.5314968746131843E-3</v>
      </c>
      <c r="H20" s="59">
        <v>2.561291040124425E-4</v>
      </c>
      <c r="I20" s="74">
        <v>0.73836355822401256</v>
      </c>
      <c r="J20" s="75">
        <v>180.41099034511458</v>
      </c>
      <c r="K20" s="76">
        <v>8.3365222055415256</v>
      </c>
      <c r="L20" s="76">
        <v>4.834674065507389E-2</v>
      </c>
      <c r="M20" s="77">
        <v>3.5605464442166478E-3</v>
      </c>
      <c r="N20" s="78">
        <v>36.829220846530085</v>
      </c>
      <c r="O20" s="78">
        <v>3.644274707368595</v>
      </c>
      <c r="P20" s="78">
        <v>35.560060140767781</v>
      </c>
      <c r="Q20" s="78">
        <v>1.6479392971591535</v>
      </c>
      <c r="R20" s="78">
        <v>0.49918443761527065</v>
      </c>
      <c r="S20" s="73">
        <v>587.61004981208225</v>
      </c>
    </row>
    <row r="21" spans="2:19" ht="19.5" customHeight="1" x14ac:dyDescent="0.3">
      <c r="B21" s="15" t="s">
        <v>165</v>
      </c>
      <c r="C21" s="72">
        <v>401.7165070363277</v>
      </c>
      <c r="D21" s="73">
        <v>0.43873413852123749</v>
      </c>
      <c r="E21" s="58">
        <v>3.839748514900005E-2</v>
      </c>
      <c r="F21" s="59">
        <v>3.7874741813946674E-3</v>
      </c>
      <c r="G21" s="59">
        <v>5.7843421692409525E-3</v>
      </c>
      <c r="H21" s="59">
        <v>2.6306848363406344E-4</v>
      </c>
      <c r="I21" s="74">
        <v>0.73924304902628879</v>
      </c>
      <c r="J21" s="75">
        <v>172.59064455428828</v>
      </c>
      <c r="K21" s="76">
        <v>7.8361605029002304</v>
      </c>
      <c r="L21" s="76">
        <v>4.8079684800885668E-2</v>
      </c>
      <c r="M21" s="77">
        <v>3.4569307735340272E-3</v>
      </c>
      <c r="N21" s="78">
        <v>38.258257717285254</v>
      </c>
      <c r="O21" s="78">
        <v>3.7001578434623781</v>
      </c>
      <c r="P21" s="78">
        <v>37.180835426393926</v>
      </c>
      <c r="Q21" s="78">
        <v>1.6926774240360578</v>
      </c>
      <c r="R21" s="78">
        <v>0.43873413852123749</v>
      </c>
      <c r="S21" s="73">
        <v>401.7165070363277</v>
      </c>
    </row>
    <row r="22" spans="2:19" ht="19.5" customHeight="1" x14ac:dyDescent="0.3">
      <c r="B22" s="15" t="s">
        <v>166</v>
      </c>
      <c r="C22" s="72">
        <v>422.392982124399</v>
      </c>
      <c r="D22" s="73">
        <v>0.60001142217750336</v>
      </c>
      <c r="E22" s="58">
        <v>3.7326034000440392E-2</v>
      </c>
      <c r="F22" s="59">
        <v>3.6771957638952815E-3</v>
      </c>
      <c r="G22" s="59">
        <v>5.4995958652432897E-3</v>
      </c>
      <c r="H22" s="59">
        <v>2.6917957428929833E-4</v>
      </c>
      <c r="I22" s="74">
        <v>0.74425386905979363</v>
      </c>
      <c r="J22" s="75">
        <v>181.28385861029892</v>
      </c>
      <c r="K22" s="76">
        <v>8.8462737588632496</v>
      </c>
      <c r="L22" s="76">
        <v>4.9092207814541593E-2</v>
      </c>
      <c r="M22" s="77">
        <v>3.4472277001148994E-3</v>
      </c>
      <c r="N22" s="78">
        <v>37.210012683466623</v>
      </c>
      <c r="O22" s="78">
        <v>3.5962244369933387</v>
      </c>
      <c r="P22" s="78">
        <v>35.355541056020598</v>
      </c>
      <c r="Q22" s="78">
        <v>1.7290105616115479</v>
      </c>
      <c r="R22" s="78">
        <v>0.60001142217750336</v>
      </c>
      <c r="S22" s="73">
        <v>422.392982124399</v>
      </c>
    </row>
    <row r="23" spans="2:19" ht="19.5" customHeight="1" x14ac:dyDescent="0.3">
      <c r="B23" s="15" t="s">
        <v>167</v>
      </c>
      <c r="C23" s="72">
        <v>446.14611587896547</v>
      </c>
      <c r="D23" s="73">
        <v>0.4937902405923264</v>
      </c>
      <c r="E23" s="58">
        <v>3.5728705723750191E-2</v>
      </c>
      <c r="F23" s="59">
        <v>3.6564121773938678E-3</v>
      </c>
      <c r="G23" s="59">
        <v>5.5473191910824227E-3</v>
      </c>
      <c r="H23" s="59">
        <v>2.6210023995157074E-4</v>
      </c>
      <c r="I23" s="74">
        <v>0.73822679237979849</v>
      </c>
      <c r="J23" s="75">
        <v>180.26861426540884</v>
      </c>
      <c r="K23" s="76">
        <v>8.5174120767434527</v>
      </c>
      <c r="L23" s="76">
        <v>4.6728192736831264E-2</v>
      </c>
      <c r="M23" s="77">
        <v>3.486311101666955E-3</v>
      </c>
      <c r="N23" s="78">
        <v>35.645268296804559</v>
      </c>
      <c r="O23" s="78">
        <v>3.5814264002155625</v>
      </c>
      <c r="P23" s="78">
        <v>35.66149545445991</v>
      </c>
      <c r="Q23" s="78">
        <v>1.6891085964987773</v>
      </c>
      <c r="R23" s="78">
        <v>0.4937902405923264</v>
      </c>
      <c r="S23" s="73">
        <v>446.14611587896547</v>
      </c>
    </row>
    <row r="24" spans="2:19" ht="19.5" customHeight="1" x14ac:dyDescent="0.3">
      <c r="B24" s="15" t="s">
        <v>168</v>
      </c>
      <c r="C24" s="72">
        <v>858.23581130987759</v>
      </c>
      <c r="D24" s="73">
        <v>0.58046096823392179</v>
      </c>
      <c r="E24" s="58">
        <v>3.5809037097728195E-2</v>
      </c>
      <c r="F24" s="59">
        <v>2.7519479402351387E-3</v>
      </c>
      <c r="G24" s="59">
        <v>5.594760481933303E-3</v>
      </c>
      <c r="H24" s="59">
        <v>2.1949073569847263E-4</v>
      </c>
      <c r="I24" s="74">
        <v>0.75687911305574662</v>
      </c>
      <c r="J24" s="75">
        <v>178.80408380855951</v>
      </c>
      <c r="K24" s="76">
        <v>7.0173164468014502</v>
      </c>
      <c r="L24" s="76">
        <v>4.6452774335622303E-2</v>
      </c>
      <c r="M24" s="77">
        <v>2.4932033475771492E-3</v>
      </c>
      <c r="N24" s="78">
        <v>35.72401860305002</v>
      </c>
      <c r="O24" s="78">
        <v>2.6958897588735198</v>
      </c>
      <c r="P24" s="78">
        <v>35.965627333859686</v>
      </c>
      <c r="Q24" s="78">
        <v>1.4133696980224639</v>
      </c>
      <c r="R24" s="78">
        <v>0.58046096823392179</v>
      </c>
      <c r="S24" s="73">
        <v>858.23581130987759</v>
      </c>
    </row>
    <row r="25" spans="2:19" ht="19.5" customHeight="1" x14ac:dyDescent="0.3">
      <c r="B25" s="15" t="s">
        <v>169</v>
      </c>
      <c r="C25" s="72">
        <v>273.90004132018549</v>
      </c>
      <c r="D25" s="73">
        <v>0.44487591606755533</v>
      </c>
      <c r="E25" s="58">
        <v>3.8318645781027491E-2</v>
      </c>
      <c r="F25" s="59">
        <v>4.3378299004253294E-3</v>
      </c>
      <c r="G25" s="59">
        <v>5.6773952673108141E-3</v>
      </c>
      <c r="H25" s="59">
        <v>3.4138541334694883E-4</v>
      </c>
      <c r="I25" s="74">
        <v>0.74891037975844188</v>
      </c>
      <c r="J25" s="75">
        <v>175.66889182968526</v>
      </c>
      <c r="K25" s="76">
        <v>10.535003494958458</v>
      </c>
      <c r="L25" s="76">
        <v>4.8836731934772587E-2</v>
      </c>
      <c r="M25" s="77">
        <v>3.8587375055759662E-3</v>
      </c>
      <c r="N25" s="78">
        <v>38.181162772034774</v>
      </c>
      <c r="O25" s="78">
        <v>4.2375865082873787</v>
      </c>
      <c r="P25" s="78">
        <v>36.495339885361361</v>
      </c>
      <c r="Q25" s="78">
        <v>2.1917562540928084</v>
      </c>
      <c r="R25" s="78">
        <v>0.44487591606755533</v>
      </c>
      <c r="S25" s="73">
        <v>273.90004132018549</v>
      </c>
    </row>
    <row r="26" spans="2:19" ht="19.5" customHeight="1" x14ac:dyDescent="0.3">
      <c r="B26" s="15" t="s">
        <v>170</v>
      </c>
      <c r="C26" s="72">
        <v>355.12130388585354</v>
      </c>
      <c r="D26" s="73">
        <v>0.45917425078863011</v>
      </c>
      <c r="E26" s="58">
        <v>3.6870063311633991E-2</v>
      </c>
      <c r="F26" s="59">
        <v>4.0246650121374718E-3</v>
      </c>
      <c r="G26" s="59">
        <v>5.5997575203949879E-3</v>
      </c>
      <c r="H26" s="59">
        <v>2.9459778277865609E-4</v>
      </c>
      <c r="I26" s="74">
        <v>0.73897048230467532</v>
      </c>
      <c r="J26" s="75">
        <v>178.35860755925992</v>
      </c>
      <c r="K26" s="76">
        <v>9.3716836517486612</v>
      </c>
      <c r="L26" s="76">
        <v>4.7710013191995262E-2</v>
      </c>
      <c r="M26" s="77">
        <v>3.7565305253811237E-3</v>
      </c>
      <c r="N26" s="78">
        <v>36.763589205711611</v>
      </c>
      <c r="O26" s="78">
        <v>3.937442454290931</v>
      </c>
      <c r="P26" s="78">
        <v>35.997661012670108</v>
      </c>
      <c r="Q26" s="78">
        <v>1.8956278337496915</v>
      </c>
      <c r="R26" s="78">
        <v>0.45917425078863011</v>
      </c>
      <c r="S26" s="73">
        <v>355.12130388585354</v>
      </c>
    </row>
    <row r="27" spans="2:19" ht="19.5" customHeight="1" x14ac:dyDescent="0.3">
      <c r="B27" s="15" t="s">
        <v>171</v>
      </c>
      <c r="C27" s="72">
        <v>404.31490412087396</v>
      </c>
      <c r="D27" s="73">
        <v>0.45466418777263612</v>
      </c>
      <c r="E27" s="58">
        <v>3.8092422580289748E-2</v>
      </c>
      <c r="F27" s="59">
        <v>3.8503686593019939E-3</v>
      </c>
      <c r="G27" s="59">
        <v>5.8786539257431603E-3</v>
      </c>
      <c r="H27" s="59">
        <v>2.8211501503306333E-4</v>
      </c>
      <c r="I27" s="74">
        <v>0.74009090737067229</v>
      </c>
      <c r="J27" s="75">
        <v>170.05876780713652</v>
      </c>
      <c r="K27" s="76">
        <v>8.1587618642533908</v>
      </c>
      <c r="L27" s="76">
        <v>4.6997981033464739E-2</v>
      </c>
      <c r="M27" s="77">
        <v>3.4346474326256639E-3</v>
      </c>
      <c r="N27" s="78">
        <v>37.959912549772433</v>
      </c>
      <c r="O27" s="78">
        <v>3.7626498582091727</v>
      </c>
      <c r="P27" s="78">
        <v>37.785283235276587</v>
      </c>
      <c r="Q27" s="78">
        <v>1.8166103296303737</v>
      </c>
      <c r="R27" s="78">
        <v>0.45466418777263612</v>
      </c>
      <c r="S27" s="73">
        <v>404.31490412087396</v>
      </c>
    </row>
    <row r="28" spans="2:19" ht="19.5" customHeight="1" x14ac:dyDescent="0.3">
      <c r="B28" s="15" t="s">
        <v>172</v>
      </c>
      <c r="C28" s="72">
        <v>452.92728402534499</v>
      </c>
      <c r="D28" s="73">
        <v>0.41484674865439297</v>
      </c>
      <c r="E28" s="58">
        <v>3.4544981389124013E-2</v>
      </c>
      <c r="F28" s="59">
        <v>3.3113428981939247E-3</v>
      </c>
      <c r="G28" s="59">
        <v>5.4914245230250902E-3</v>
      </c>
      <c r="H28" s="59">
        <v>2.5653004308113077E-4</v>
      </c>
      <c r="I28" s="74">
        <v>0.74377529425058109</v>
      </c>
      <c r="J28" s="75">
        <v>182.34057306747056</v>
      </c>
      <c r="K28" s="76">
        <v>8.5291325713587991</v>
      </c>
      <c r="L28" s="76">
        <v>4.569933269858141E-2</v>
      </c>
      <c r="M28" s="77">
        <v>3.1351713471327669E-3</v>
      </c>
      <c r="N28" s="78">
        <v>34.484133160354929</v>
      </c>
      <c r="O28" s="78">
        <v>3.2474120657404484</v>
      </c>
      <c r="P28" s="78">
        <v>35.303153098213251</v>
      </c>
      <c r="Q28" s="78">
        <v>1.6541593733923616</v>
      </c>
      <c r="R28" s="78">
        <v>0.41484674865439297</v>
      </c>
      <c r="S28" s="73">
        <v>452.92728402534499</v>
      </c>
    </row>
    <row r="29" spans="2:19" ht="19.5" customHeight="1" x14ac:dyDescent="0.3">
      <c r="B29" s="15" t="s">
        <v>173</v>
      </c>
      <c r="C29" s="72">
        <v>754.83508663690736</v>
      </c>
      <c r="D29" s="73">
        <v>0.61355835080919552</v>
      </c>
      <c r="E29" s="58">
        <v>4.776224582340504E-2</v>
      </c>
      <c r="F29" s="59">
        <v>3.5669021807084923E-3</v>
      </c>
      <c r="G29" s="59">
        <v>5.5723698688849854E-3</v>
      </c>
      <c r="H29" s="59">
        <v>2.232084762957096E-4</v>
      </c>
      <c r="I29" s="74">
        <v>0.76193077509397067</v>
      </c>
      <c r="J29" s="75">
        <v>176.18405306717759</v>
      </c>
      <c r="K29" s="76">
        <v>6.9285742590898352</v>
      </c>
      <c r="L29" s="76">
        <v>6.1051018872947498E-2</v>
      </c>
      <c r="M29" s="77">
        <v>3.1417859180079949E-3</v>
      </c>
      <c r="N29" s="78">
        <v>47.374417920337613</v>
      </c>
      <c r="O29" s="78">
        <v>3.4537349771889438</v>
      </c>
      <c r="P29" s="78">
        <v>35.82208962052961</v>
      </c>
      <c r="Q29" s="78">
        <v>1.4137667717904183</v>
      </c>
      <c r="R29" s="78">
        <v>0.61355835080919552</v>
      </c>
      <c r="S29" s="73">
        <v>754.83508663690736</v>
      </c>
    </row>
    <row r="30" spans="2:19" ht="19.5" customHeight="1" x14ac:dyDescent="0.3">
      <c r="B30" s="15" t="s">
        <v>174</v>
      </c>
      <c r="C30" s="72">
        <v>338.64013406429081</v>
      </c>
      <c r="D30" s="73">
        <v>0.52867442078782301</v>
      </c>
      <c r="E30" s="58">
        <v>3.7696609618264099E-2</v>
      </c>
      <c r="F30" s="59">
        <v>4.0678240581960316E-3</v>
      </c>
      <c r="G30" s="59">
        <v>5.8217081427329731E-3</v>
      </c>
      <c r="H30" s="59">
        <v>2.7105962437755984E-4</v>
      </c>
      <c r="I30" s="74">
        <v>0.73532954839222864</v>
      </c>
      <c r="J30" s="75">
        <v>171.72764612358125</v>
      </c>
      <c r="K30" s="76">
        <v>7.9936525299089753</v>
      </c>
      <c r="L30" s="76">
        <v>4.6966055751351196E-2</v>
      </c>
      <c r="M30" s="77">
        <v>3.7643451905341263E-3</v>
      </c>
      <c r="N30" s="78">
        <v>37.572684587260774</v>
      </c>
      <c r="O30" s="78">
        <v>3.9764580618838465</v>
      </c>
      <c r="P30" s="78">
        <v>37.420322219980562</v>
      </c>
      <c r="Q30" s="78">
        <v>1.7475242318430884</v>
      </c>
      <c r="R30" s="78">
        <v>0.52867442078782301</v>
      </c>
      <c r="S30" s="73">
        <v>338.64013406429081</v>
      </c>
    </row>
    <row r="31" spans="2:19" ht="19.5" customHeight="1" x14ac:dyDescent="0.3">
      <c r="B31" s="15" t="s">
        <v>175</v>
      </c>
      <c r="C31" s="72">
        <v>282.70870107794451</v>
      </c>
      <c r="D31" s="73">
        <v>0.46012396929348548</v>
      </c>
      <c r="E31" s="58">
        <v>4.0265802444309474E-2</v>
      </c>
      <c r="F31" s="59">
        <v>4.8484877872719502E-3</v>
      </c>
      <c r="G31" s="59">
        <v>5.4461177965323682E-3</v>
      </c>
      <c r="H31" s="59">
        <v>3.2692767440744219E-4</v>
      </c>
      <c r="I31" s="74">
        <v>0.73910044985950596</v>
      </c>
      <c r="J31" s="75">
        <v>182.1019679237838</v>
      </c>
      <c r="K31" s="76">
        <v>10.841290039860702</v>
      </c>
      <c r="L31" s="76">
        <v>5.3197665906296675E-2</v>
      </c>
      <c r="M31" s="77">
        <v>4.5906538679342185E-3</v>
      </c>
      <c r="N31" s="78">
        <v>40.083525178288149</v>
      </c>
      <c r="O31" s="78">
        <v>4.7270080725280081</v>
      </c>
      <c r="P31" s="78">
        <v>35.012675728220856</v>
      </c>
      <c r="Q31" s="78">
        <v>2.0907753627361334</v>
      </c>
      <c r="R31" s="78">
        <v>0.46012396929348548</v>
      </c>
      <c r="S31" s="73">
        <v>282.70870107794451</v>
      </c>
    </row>
    <row r="32" spans="2:19" ht="19.5" customHeight="1" x14ac:dyDescent="0.3">
      <c r="B32" s="15" t="s">
        <v>176</v>
      </c>
      <c r="C32" s="72">
        <v>310.82109509196977</v>
      </c>
      <c r="D32" s="73">
        <v>0.37914040037434565</v>
      </c>
      <c r="E32" s="58">
        <v>4.3314341554269872E-2</v>
      </c>
      <c r="F32" s="59">
        <v>5.0329613647137625E-3</v>
      </c>
      <c r="G32" s="59">
        <v>5.7666874000525947E-3</v>
      </c>
      <c r="H32" s="59">
        <v>3.1525441102354631E-4</v>
      </c>
      <c r="I32" s="74">
        <v>0.73536328572006737</v>
      </c>
      <c r="J32" s="75">
        <v>171.81227390770246</v>
      </c>
      <c r="K32" s="76">
        <v>9.3061391769689301</v>
      </c>
      <c r="L32" s="76">
        <v>5.3991759750390833E-2</v>
      </c>
      <c r="M32" s="77">
        <v>4.5746724785086044E-3</v>
      </c>
      <c r="N32" s="78">
        <v>43.054792846776557</v>
      </c>
      <c r="O32" s="78">
        <v>4.89232269506725</v>
      </c>
      <c r="P32" s="78">
        <v>37.06767900847786</v>
      </c>
      <c r="Q32" s="78">
        <v>2.0156025451156325</v>
      </c>
      <c r="R32" s="78">
        <v>0.37914040037434565</v>
      </c>
      <c r="S32" s="73">
        <v>310.82109509196977</v>
      </c>
    </row>
    <row r="33" spans="2:19" ht="19.5" customHeight="1" x14ac:dyDescent="0.3">
      <c r="B33" s="15" t="s">
        <v>177</v>
      </c>
      <c r="C33" s="72">
        <v>467.25746361072009</v>
      </c>
      <c r="D33" s="73">
        <v>0.60064057519530933</v>
      </c>
      <c r="E33" s="58">
        <v>4.182250147143754E-2</v>
      </c>
      <c r="F33" s="59">
        <v>4.0641906939751643E-3</v>
      </c>
      <c r="G33" s="59">
        <v>5.6503174141895318E-3</v>
      </c>
      <c r="H33" s="59">
        <v>2.8349682063094921E-4</v>
      </c>
      <c r="I33" s="74">
        <v>0.74821602557234346</v>
      </c>
      <c r="J33" s="75">
        <v>175.51362456235157</v>
      </c>
      <c r="K33" s="76">
        <v>8.733128746821853</v>
      </c>
      <c r="L33" s="76">
        <v>5.3255249076829408E-2</v>
      </c>
      <c r="M33" s="77">
        <v>3.644588051864833E-3</v>
      </c>
      <c r="N33" s="78">
        <v>41.601852813788646</v>
      </c>
      <c r="O33" s="78">
        <v>3.9571913265494487</v>
      </c>
      <c r="P33" s="78">
        <v>36.321767915669007</v>
      </c>
      <c r="Q33" s="78">
        <v>1.8117977857039518</v>
      </c>
      <c r="R33" s="78">
        <v>0.60064057519530933</v>
      </c>
      <c r="S33" s="73">
        <v>467.25746361072009</v>
      </c>
    </row>
    <row r="34" spans="2:19" ht="19.5" customHeight="1" x14ac:dyDescent="0.3">
      <c r="B34" s="15" t="s">
        <v>178</v>
      </c>
      <c r="C34" s="72">
        <v>228.57658254630852</v>
      </c>
      <c r="D34" s="73">
        <v>0.37500048300932531</v>
      </c>
      <c r="E34" s="58">
        <v>4.188940948775334E-2</v>
      </c>
      <c r="F34" s="59">
        <v>6.5929845798265822E-3</v>
      </c>
      <c r="G34" s="59">
        <v>5.4262218351532887E-3</v>
      </c>
      <c r="H34" s="59">
        <v>4.4506070223659483E-4</v>
      </c>
      <c r="I34" s="74">
        <v>0.73981894995004804</v>
      </c>
      <c r="J34" s="75">
        <v>182.25454375815931</v>
      </c>
      <c r="K34" s="76">
        <v>14.783456159738865</v>
      </c>
      <c r="L34" s="76">
        <v>5.5389083963667034E-2</v>
      </c>
      <c r="M34" s="77">
        <v>6.1830873335555593E-3</v>
      </c>
      <c r="N34" s="78">
        <v>41.667060739663761</v>
      </c>
      <c r="O34" s="78">
        <v>6.4151114658678523</v>
      </c>
      <c r="P34" s="78">
        <v>34.885111580981686</v>
      </c>
      <c r="Q34" s="78">
        <v>2.8380975610627073</v>
      </c>
      <c r="R34" s="78">
        <v>0.37500048300932531</v>
      </c>
      <c r="S34" s="73">
        <v>228.57658254630852</v>
      </c>
    </row>
    <row r="35" spans="2:19" ht="19.5" customHeight="1" x14ac:dyDescent="0.3">
      <c r="B35" s="15" t="s">
        <v>179</v>
      </c>
      <c r="C35" s="72">
        <v>164.13633382431837</v>
      </c>
      <c r="D35" s="73">
        <v>0.38494277193010801</v>
      </c>
      <c r="E35" s="58">
        <v>4.0809652417433277E-2</v>
      </c>
      <c r="F35" s="59">
        <v>5.5191177063545933E-3</v>
      </c>
      <c r="G35" s="59">
        <v>5.943030874010935E-3</v>
      </c>
      <c r="H35" s="59">
        <v>4.1652159078332546E-4</v>
      </c>
      <c r="I35" s="74">
        <v>0.74207469913762014</v>
      </c>
      <c r="J35" s="75">
        <v>167.6523464104192</v>
      </c>
      <c r="K35" s="76">
        <v>11.707301164330875</v>
      </c>
      <c r="L35" s="76">
        <v>4.9637981403860811E-2</v>
      </c>
      <c r="M35" s="77">
        <v>4.7481773083494876E-3</v>
      </c>
      <c r="N35" s="78">
        <v>40.614227760460345</v>
      </c>
      <c r="O35" s="78">
        <v>5.377162434129886</v>
      </c>
      <c r="P35" s="78">
        <v>38.197845119455799</v>
      </c>
      <c r="Q35" s="78">
        <v>2.6719993181504846</v>
      </c>
      <c r="R35" s="78">
        <v>0.38494277193010801</v>
      </c>
      <c r="S35" s="73">
        <v>164.13633382431837</v>
      </c>
    </row>
    <row r="36" spans="2:19" ht="19.5" customHeight="1" x14ac:dyDescent="0.3">
      <c r="B36" s="15" t="s">
        <v>180</v>
      </c>
      <c r="C36" s="72">
        <v>254.19725827366966</v>
      </c>
      <c r="D36" s="73">
        <v>0.40384864213745625</v>
      </c>
      <c r="E36" s="58">
        <v>5.0045797834339295E-2</v>
      </c>
      <c r="F36" s="59">
        <v>6.0617868430504649E-3</v>
      </c>
      <c r="G36" s="59">
        <v>5.7985369490805017E-3</v>
      </c>
      <c r="H36" s="59">
        <v>3.529211220425028E-4</v>
      </c>
      <c r="I36" s="74">
        <v>0.73871880246562871</v>
      </c>
      <c r="J36" s="75">
        <v>169.23155323495661</v>
      </c>
      <c r="K36" s="76">
        <v>10.107420458485437</v>
      </c>
      <c r="L36" s="76">
        <v>6.1445564410775318E-2</v>
      </c>
      <c r="M36" s="77">
        <v>5.3391283591137633E-3</v>
      </c>
      <c r="N36" s="78">
        <v>49.584992844924699</v>
      </c>
      <c r="O36" s="78">
        <v>5.8532395767915943</v>
      </c>
      <c r="P36" s="78">
        <v>37.271813959787487</v>
      </c>
      <c r="Q36" s="78">
        <v>2.2367538947463648</v>
      </c>
      <c r="R36" s="78">
        <v>0.40384864213745625</v>
      </c>
      <c r="S36" s="73">
        <v>254.19725827366966</v>
      </c>
    </row>
    <row r="37" spans="2:19" ht="19.5" customHeight="1" x14ac:dyDescent="0.3">
      <c r="B37" s="15" t="s">
        <v>181</v>
      </c>
      <c r="C37" s="72">
        <v>91.806235460840995</v>
      </c>
      <c r="D37" s="73">
        <v>0.40686790205049572</v>
      </c>
      <c r="E37" s="58">
        <v>5.7208444983800837E-2</v>
      </c>
      <c r="F37" s="59">
        <v>9.6521458716940112E-3</v>
      </c>
      <c r="G37" s="59">
        <v>5.7585445241996602E-3</v>
      </c>
      <c r="H37" s="59">
        <v>6.0311256756261176E-4</v>
      </c>
      <c r="I37" s="74">
        <v>0.76911783003881484</v>
      </c>
      <c r="J37" s="75">
        <v>168.52483933051749</v>
      </c>
      <c r="K37" s="76">
        <v>17.128771735975864</v>
      </c>
      <c r="L37" s="76">
        <v>6.9946444749911504E-2</v>
      </c>
      <c r="M37" s="77">
        <v>7.7946256159422351E-3</v>
      </c>
      <c r="N37" s="78">
        <v>56.487680136564215</v>
      </c>
      <c r="O37" s="78">
        <v>9.2491917718361805</v>
      </c>
      <c r="P37" s="78">
        <v>37.015487418187234</v>
      </c>
      <c r="Q37" s="78">
        <v>3.7744090698640438</v>
      </c>
      <c r="R37" s="78">
        <v>0.40686790205049572</v>
      </c>
      <c r="S37" s="73">
        <v>91.806235460840995</v>
      </c>
    </row>
    <row r="38" spans="2:19" ht="19.5" customHeight="1" x14ac:dyDescent="0.3">
      <c r="B38" s="15" t="s">
        <v>182</v>
      </c>
      <c r="C38" s="72">
        <v>587.50000261971672</v>
      </c>
      <c r="D38" s="73">
        <v>0.58703566430102705</v>
      </c>
      <c r="E38" s="58">
        <v>3.7440032102947426E-2</v>
      </c>
      <c r="F38" s="59">
        <v>3.3345277567012705E-3</v>
      </c>
      <c r="G38" s="59">
        <v>5.7274865935028618E-3</v>
      </c>
      <c r="H38" s="59">
        <v>2.3875679455409376E-4</v>
      </c>
      <c r="I38" s="74">
        <v>0.7435815331779313</v>
      </c>
      <c r="J38" s="75">
        <v>174.45630293627832</v>
      </c>
      <c r="K38" s="76">
        <v>7.2665634324288879</v>
      </c>
      <c r="L38" s="76">
        <v>4.738757199776901E-2</v>
      </c>
      <c r="M38" s="77">
        <v>3.0528182555006095E-3</v>
      </c>
      <c r="N38" s="78">
        <v>37.321593206588261</v>
      </c>
      <c r="O38" s="78">
        <v>3.2610127942058114</v>
      </c>
      <c r="P38" s="78">
        <v>36.816418389787998</v>
      </c>
      <c r="Q38" s="78">
        <v>1.5371216149797833</v>
      </c>
      <c r="R38" s="78">
        <v>0.58703566430102705</v>
      </c>
      <c r="S38" s="73">
        <v>587.50000261971672</v>
      </c>
    </row>
    <row r="39" spans="2:19" ht="19.5" customHeight="1" x14ac:dyDescent="0.3">
      <c r="B39" s="15" t="s">
        <v>183</v>
      </c>
      <c r="C39" s="72">
        <v>217.1192485293063</v>
      </c>
      <c r="D39" s="73">
        <v>0.4023147631201755</v>
      </c>
      <c r="E39" s="58">
        <v>4.0064857891581672E-2</v>
      </c>
      <c r="F39" s="59">
        <v>4.9446803679815418E-3</v>
      </c>
      <c r="G39" s="59">
        <v>5.6787105396034487E-3</v>
      </c>
      <c r="H39" s="59">
        <v>3.4530732117733532E-4</v>
      </c>
      <c r="I39" s="74">
        <v>0.73777142550879726</v>
      </c>
      <c r="J39" s="75">
        <v>175.16196117640558</v>
      </c>
      <c r="K39" s="76">
        <v>10.594620001943955</v>
      </c>
      <c r="L39" s="76">
        <v>5.0914910635134189E-2</v>
      </c>
      <c r="M39" s="77">
        <v>4.5183781101843868E-3</v>
      </c>
      <c r="N39" s="78">
        <v>39.88736819420015</v>
      </c>
      <c r="O39" s="78">
        <v>4.8216095759796218</v>
      </c>
      <c r="P39" s="78">
        <v>36.503770804118588</v>
      </c>
      <c r="Q39" s="78">
        <v>2.2136887465660093</v>
      </c>
      <c r="R39" s="78">
        <v>0.4023147631201755</v>
      </c>
      <c r="S39" s="73">
        <v>217.1192485293063</v>
      </c>
    </row>
    <row r="40" spans="2:19" ht="19.5" customHeight="1" x14ac:dyDescent="0.3">
      <c r="B40" s="15" t="s">
        <v>184</v>
      </c>
      <c r="C40" s="72">
        <v>1670.0540999840034</v>
      </c>
      <c r="D40" s="73">
        <v>0.61052146446289668</v>
      </c>
      <c r="E40" s="58">
        <v>3.8462030949739774E-2</v>
      </c>
      <c r="F40" s="59">
        <v>2.1946320135743358E-3</v>
      </c>
      <c r="G40" s="59">
        <v>5.6265170692062494E-3</v>
      </c>
      <c r="H40" s="59">
        <v>1.8701253021374895E-4</v>
      </c>
      <c r="I40" s="74">
        <v>0.79419235962780088</v>
      </c>
      <c r="J40" s="75">
        <v>177.12270494223344</v>
      </c>
      <c r="K40" s="76">
        <v>5.8670417408689852</v>
      </c>
      <c r="L40" s="76">
        <v>4.9425153760232279E-2</v>
      </c>
      <c r="M40" s="77">
        <v>1.8165915369721326E-3</v>
      </c>
      <c r="N40" s="78">
        <v>38.321371001301955</v>
      </c>
      <c r="O40" s="78">
        <v>2.1447251558971203</v>
      </c>
      <c r="P40" s="78">
        <v>36.169201268635973</v>
      </c>
      <c r="Q40" s="78">
        <v>1.1987164359515579</v>
      </c>
      <c r="R40" s="78">
        <v>0.61052146446289668</v>
      </c>
      <c r="S40" s="73">
        <v>1670.0540999840034</v>
      </c>
    </row>
    <row r="41" spans="2:19" ht="19.5" customHeight="1" x14ac:dyDescent="0.3">
      <c r="B41" s="15" t="s">
        <v>185</v>
      </c>
      <c r="C41" s="72">
        <v>327.24419016624938</v>
      </c>
      <c r="D41" s="73">
        <v>0.42406493878182783</v>
      </c>
      <c r="E41" s="58">
        <v>4.2368331310102147E-2</v>
      </c>
      <c r="F41" s="59">
        <v>4.5240036550407989E-3</v>
      </c>
      <c r="G41" s="59">
        <v>6.0074505353104879E-3</v>
      </c>
      <c r="H41" s="59">
        <v>2.995418055841337E-4</v>
      </c>
      <c r="I41" s="74">
        <v>0.73730015638732516</v>
      </c>
      <c r="J41" s="75">
        <v>165.58869261816761</v>
      </c>
      <c r="K41" s="76">
        <v>8.2133210223636404</v>
      </c>
      <c r="L41" s="76">
        <v>5.0899511804497928E-2</v>
      </c>
      <c r="M41" s="77">
        <v>3.9596712563517138E-3</v>
      </c>
      <c r="N41" s="78">
        <v>42.133691234815785</v>
      </c>
      <c r="O41" s="78">
        <v>4.4021096143604268</v>
      </c>
      <c r="P41" s="78">
        <v>38.610654303565475</v>
      </c>
      <c r="Q41" s="78">
        <v>1.9211326493344376</v>
      </c>
      <c r="R41" s="78">
        <v>0.42406493878182783</v>
      </c>
      <c r="S41" s="73">
        <v>327.24419016624938</v>
      </c>
    </row>
    <row r="42" spans="2:19" ht="19.5" customHeight="1" x14ac:dyDescent="0.3">
      <c r="B42" s="15" t="s">
        <v>186</v>
      </c>
      <c r="C42" s="72">
        <v>530.81397069393506</v>
      </c>
      <c r="D42" s="73">
        <v>0.5937945587632385</v>
      </c>
      <c r="E42" s="58">
        <v>3.6438213950359212E-2</v>
      </c>
      <c r="F42" s="59">
        <v>3.4480478801376222E-3</v>
      </c>
      <c r="G42" s="59">
        <v>5.8325227367952426E-3</v>
      </c>
      <c r="H42" s="59">
        <v>2.627527753420004E-4</v>
      </c>
      <c r="I42" s="74">
        <v>0.74249624077095022</v>
      </c>
      <c r="J42" s="75">
        <v>171.7507001312421</v>
      </c>
      <c r="K42" s="76">
        <v>7.7507609799657464</v>
      </c>
      <c r="L42" s="76">
        <v>4.5404320200201784E-2</v>
      </c>
      <c r="M42" s="77">
        <v>3.0959731438598222E-3</v>
      </c>
      <c r="N42" s="78">
        <v>36.340600946658789</v>
      </c>
      <c r="O42" s="78">
        <v>3.3751946666531154</v>
      </c>
      <c r="P42" s="78">
        <v>37.489633686600271</v>
      </c>
      <c r="Q42" s="78">
        <v>1.6948114032066735</v>
      </c>
      <c r="R42" s="78">
        <v>0.5937945587632385</v>
      </c>
      <c r="S42" s="73">
        <v>530.81397069393506</v>
      </c>
    </row>
    <row r="43" spans="2:19" ht="19.5" customHeight="1" x14ac:dyDescent="0.3">
      <c r="B43" s="15" t="s">
        <v>187</v>
      </c>
      <c r="C43" s="72">
        <v>314.66648982784312</v>
      </c>
      <c r="D43" s="73">
        <v>0.39516210449471673</v>
      </c>
      <c r="E43" s="58">
        <v>3.7358519548307212E-2</v>
      </c>
      <c r="F43" s="59">
        <v>3.449653687402503E-3</v>
      </c>
      <c r="G43" s="59">
        <v>5.7785462141903832E-3</v>
      </c>
      <c r="H43" s="59">
        <v>2.8103537383434386E-4</v>
      </c>
      <c r="I43" s="74">
        <v>0.75189937485923508</v>
      </c>
      <c r="J43" s="75">
        <v>173.02460102665066</v>
      </c>
      <c r="K43" s="76">
        <v>8.4135000340912711</v>
      </c>
      <c r="L43" s="76">
        <v>4.6895967734548474E-2</v>
      </c>
      <c r="M43" s="77">
        <v>3.0169901832499237E-3</v>
      </c>
      <c r="N43" s="78">
        <v>37.24181055338957</v>
      </c>
      <c r="O43" s="78">
        <v>3.3737719864719509</v>
      </c>
      <c r="P43" s="78">
        <v>37.143687070702185</v>
      </c>
      <c r="Q43" s="78">
        <v>1.808172968165122</v>
      </c>
      <c r="R43" s="78">
        <v>0.39516210449471673</v>
      </c>
      <c r="S43" s="73">
        <v>314.66648982784312</v>
      </c>
    </row>
    <row r="44" spans="2:19" ht="19.5" customHeight="1" x14ac:dyDescent="0.3">
      <c r="B44" s="15" t="s">
        <v>188</v>
      </c>
      <c r="C44" s="72">
        <v>789.03583416984338</v>
      </c>
      <c r="D44" s="73">
        <v>0.65955081603387999</v>
      </c>
      <c r="E44" s="58">
        <v>3.5350532851069386E-2</v>
      </c>
      <c r="F44" s="59">
        <v>2.2410334882886165E-3</v>
      </c>
      <c r="G44" s="59">
        <v>5.6115412809922827E-3</v>
      </c>
      <c r="H44" s="59">
        <v>2.2092339077019562E-4</v>
      </c>
      <c r="I44" s="74">
        <v>0.80292259087530338</v>
      </c>
      <c r="J44" s="75">
        <v>178.42695878992984</v>
      </c>
      <c r="K44" s="76">
        <v>7.0333567514873199</v>
      </c>
      <c r="L44" s="76">
        <v>4.5760886147735068E-2</v>
      </c>
      <c r="M44" s="77">
        <v>1.8073009748722048E-3</v>
      </c>
      <c r="N44" s="78">
        <v>35.274456477307787</v>
      </c>
      <c r="O44" s="78">
        <v>2.1966251022130479</v>
      </c>
      <c r="P44" s="78">
        <v>36.073200565853384</v>
      </c>
      <c r="Q44" s="78">
        <v>1.4216264023412126</v>
      </c>
      <c r="R44" s="78">
        <v>0.65955081603387999</v>
      </c>
      <c r="S44" s="73">
        <v>789.03583416984338</v>
      </c>
    </row>
    <row r="45" spans="2:19" ht="19.5" customHeight="1" x14ac:dyDescent="0.3">
      <c r="B45" s="15" t="s">
        <v>189</v>
      </c>
      <c r="C45" s="72">
        <v>278.93409451416727</v>
      </c>
      <c r="D45" s="73">
        <v>0.43112796081146104</v>
      </c>
      <c r="E45" s="58">
        <v>3.8135112406784438E-2</v>
      </c>
      <c r="F45" s="59">
        <v>3.6665238357582162E-3</v>
      </c>
      <c r="G45" s="59">
        <v>5.957691923249131E-3</v>
      </c>
      <c r="H45" s="59">
        <v>2.9588364444461143E-4</v>
      </c>
      <c r="I45" s="74">
        <v>0.74795304025852583</v>
      </c>
      <c r="J45" s="75">
        <v>167.92015712362371</v>
      </c>
      <c r="K45" s="76">
        <v>8.3430841354105194</v>
      </c>
      <c r="L45" s="76">
        <v>4.6458571388899091E-2</v>
      </c>
      <c r="M45" s="77">
        <v>3.1395307187506855E-3</v>
      </c>
      <c r="N45" s="78">
        <v>38.001667632628084</v>
      </c>
      <c r="O45" s="78">
        <v>3.5830045584751247</v>
      </c>
      <c r="P45" s="78">
        <v>38.291797265965464</v>
      </c>
      <c r="Q45" s="78">
        <v>1.9047424900955865</v>
      </c>
      <c r="R45" s="78">
        <v>0.43112796081146104</v>
      </c>
      <c r="S45" s="73">
        <v>278.93409451416727</v>
      </c>
    </row>
    <row r="46" spans="2:19" ht="19.5" customHeight="1" x14ac:dyDescent="0.3">
      <c r="B46" s="15" t="s">
        <v>190</v>
      </c>
      <c r="C46" s="72">
        <v>297.50196801981372</v>
      </c>
      <c r="D46" s="73">
        <v>0.55703968271580073</v>
      </c>
      <c r="E46" s="58">
        <v>4.0644998087372528E-2</v>
      </c>
      <c r="F46" s="59">
        <v>3.7322198892838893E-3</v>
      </c>
      <c r="G46" s="59">
        <v>5.8396601063128717E-3</v>
      </c>
      <c r="H46" s="59">
        <v>2.8607321991655081E-4</v>
      </c>
      <c r="I46" s="74">
        <v>0.75332882420045566</v>
      </c>
      <c r="J46" s="75">
        <v>170.47914089520356</v>
      </c>
      <c r="K46" s="76">
        <v>8.3141853198858833</v>
      </c>
      <c r="L46" s="76">
        <v>5.0270863347130962E-2</v>
      </c>
      <c r="M46" s="77">
        <v>3.2043766839762646E-3</v>
      </c>
      <c r="N46" s="78">
        <v>40.4535831682783</v>
      </c>
      <c r="O46" s="78">
        <v>3.638357998393758</v>
      </c>
      <c r="P46" s="78">
        <v>37.535377163569166</v>
      </c>
      <c r="Q46" s="78">
        <v>1.8333825895776019</v>
      </c>
      <c r="R46" s="78">
        <v>0.55703968271580073</v>
      </c>
      <c r="S46" s="73">
        <v>297.50196801981372</v>
      </c>
    </row>
    <row r="47" spans="2:19" ht="19.5" customHeight="1" x14ac:dyDescent="0.3">
      <c r="B47" s="15" t="s">
        <v>191</v>
      </c>
      <c r="C47" s="72">
        <v>277.8428836968302</v>
      </c>
      <c r="D47" s="73">
        <v>0.39609167813491225</v>
      </c>
      <c r="E47" s="58">
        <v>3.9522193417048934E-2</v>
      </c>
      <c r="F47" s="59">
        <v>4.2736579487693393E-3</v>
      </c>
      <c r="G47" s="59">
        <v>5.7404821456430444E-3</v>
      </c>
      <c r="H47" s="59">
        <v>2.8443424566275833E-4</v>
      </c>
      <c r="I47" s="74">
        <v>0.73377001000262876</v>
      </c>
      <c r="J47" s="75">
        <v>173.53547661046855</v>
      </c>
      <c r="K47" s="76">
        <v>8.5656126242270751</v>
      </c>
      <c r="L47" s="76">
        <v>4.9758502353335649E-2</v>
      </c>
      <c r="M47" s="77">
        <v>3.9482962862994473E-3</v>
      </c>
      <c r="N47" s="78">
        <v>39.357443444759888</v>
      </c>
      <c r="O47" s="78">
        <v>4.1701331421693766</v>
      </c>
      <c r="P47" s="78">
        <v>36.899715477211629</v>
      </c>
      <c r="Q47" s="78">
        <v>1.8272259986550607</v>
      </c>
      <c r="R47" s="78">
        <v>0.39609167813491225</v>
      </c>
      <c r="S47" s="73">
        <v>277.8428836968302</v>
      </c>
    </row>
    <row r="48" spans="2:19" ht="19.5" customHeight="1" x14ac:dyDescent="0.3">
      <c r="B48" s="15" t="s">
        <v>192</v>
      </c>
      <c r="C48" s="72">
        <v>212.0364679018119</v>
      </c>
      <c r="D48" s="73">
        <v>0.33664457449027985</v>
      </c>
      <c r="E48" s="58">
        <v>3.7379453274120643E-2</v>
      </c>
      <c r="F48" s="59">
        <v>3.9663899620865093E-3</v>
      </c>
      <c r="G48" s="59">
        <v>5.4808326244251138E-3</v>
      </c>
      <c r="H48" s="59">
        <v>2.876023526480718E-4</v>
      </c>
      <c r="I48" s="74">
        <v>0.73955018393614935</v>
      </c>
      <c r="J48" s="75">
        <v>181.85188021650222</v>
      </c>
      <c r="K48" s="76">
        <v>9.5110403852103982</v>
      </c>
      <c r="L48" s="76">
        <v>4.9316100490483836E-2</v>
      </c>
      <c r="M48" s="77">
        <v>3.7514044995550781E-3</v>
      </c>
      <c r="N48" s="78">
        <v>37.262300611133419</v>
      </c>
      <c r="O48" s="78">
        <v>3.8785811405223853</v>
      </c>
      <c r="P48" s="78">
        <v>35.235245880589716</v>
      </c>
      <c r="Q48" s="78">
        <v>1.847075420552998</v>
      </c>
      <c r="R48" s="78">
        <v>0.33664457449027985</v>
      </c>
      <c r="S48" s="73">
        <v>212.0364679018119</v>
      </c>
    </row>
    <row r="49" spans="2:19" ht="19.5" customHeight="1" x14ac:dyDescent="0.3">
      <c r="B49" s="15" t="s">
        <v>193</v>
      </c>
      <c r="C49" s="72">
        <v>585.81544849920317</v>
      </c>
      <c r="D49" s="73">
        <v>0.65411699237166165</v>
      </c>
      <c r="E49" s="58">
        <v>5.266674768833806E-2</v>
      </c>
      <c r="F49" s="59">
        <v>1.8511729392868902E-2</v>
      </c>
      <c r="G49" s="59">
        <v>5.4813463075096269E-3</v>
      </c>
      <c r="H49" s="59">
        <v>5.2444697058716774E-4</v>
      </c>
      <c r="I49" s="74">
        <v>0.79860463177667584</v>
      </c>
      <c r="J49" s="75">
        <v>177.5305297808232</v>
      </c>
      <c r="K49" s="76">
        <v>16.529041850010163</v>
      </c>
      <c r="L49" s="76">
        <v>6.7834017272364155E-2</v>
      </c>
      <c r="M49" s="77">
        <v>1.9179531075017152E-2</v>
      </c>
      <c r="N49" s="78">
        <v>52.116265556541478</v>
      </c>
      <c r="O49" s="78">
        <v>17.778029826012471</v>
      </c>
      <c r="P49" s="78">
        <v>35.238539243295364</v>
      </c>
      <c r="Q49" s="78">
        <v>3.3910928737290917</v>
      </c>
      <c r="R49" s="78">
        <v>0.65411699237166165</v>
      </c>
      <c r="S49" s="73">
        <v>585.81544849920317</v>
      </c>
    </row>
    <row r="50" spans="2:19" ht="19.5" customHeight="1" x14ac:dyDescent="0.3">
      <c r="B50" s="15" t="s">
        <v>194</v>
      </c>
      <c r="C50" s="72">
        <v>321.22537743368594</v>
      </c>
      <c r="D50" s="73">
        <v>0.41600340369764638</v>
      </c>
      <c r="E50" s="58">
        <v>4.4567289629100414E-2</v>
      </c>
      <c r="F50" s="59">
        <v>4.0245757732964771E-3</v>
      </c>
      <c r="G50" s="59">
        <v>5.7917671478542321E-3</v>
      </c>
      <c r="H50" s="59">
        <v>2.4339981393245504E-4</v>
      </c>
      <c r="I50" s="74">
        <v>0.7406556516145909</v>
      </c>
      <c r="J50" s="75">
        <v>170.79765385981364</v>
      </c>
      <c r="K50" s="76">
        <v>7.1004200785492841</v>
      </c>
      <c r="L50" s="76">
        <v>5.5225049288086754E-2</v>
      </c>
      <c r="M50" s="77">
        <v>3.6305770753827394E-3</v>
      </c>
      <c r="N50" s="78">
        <v>44.27346575956318</v>
      </c>
      <c r="O50" s="78">
        <v>3.9083694811889558</v>
      </c>
      <c r="P50" s="78">
        <v>37.228424465866397</v>
      </c>
      <c r="Q50" s="78">
        <v>1.5543837436306376</v>
      </c>
      <c r="R50" s="78">
        <v>0.41600340369764638</v>
      </c>
      <c r="S50" s="73">
        <v>321.22537743368594</v>
      </c>
    </row>
    <row r="51" spans="2:19" s="128" customFormat="1" ht="19.5" customHeight="1" x14ac:dyDescent="0.3">
      <c r="B51" s="16"/>
      <c r="C51" s="90"/>
      <c r="D51" s="91"/>
      <c r="E51" s="60"/>
      <c r="F51" s="61"/>
      <c r="G51" s="61"/>
      <c r="H51" s="61"/>
      <c r="I51" s="92"/>
      <c r="J51" s="93"/>
      <c r="K51" s="94"/>
      <c r="L51" s="94"/>
      <c r="M51" s="95"/>
      <c r="N51" s="96"/>
      <c r="O51" s="96"/>
      <c r="P51" s="96"/>
      <c r="Q51" s="96"/>
      <c r="R51" s="96"/>
      <c r="S51" s="91"/>
    </row>
    <row r="52" spans="2:19" ht="19.5" customHeight="1" x14ac:dyDescent="0.3">
      <c r="B52" s="17" t="s">
        <v>195</v>
      </c>
      <c r="C52" s="62">
        <v>255.92825026634893</v>
      </c>
      <c r="D52" s="63">
        <v>0.73539938994812248</v>
      </c>
      <c r="E52" s="64">
        <v>6.0960261435852335E-2</v>
      </c>
      <c r="F52" s="65">
        <v>5.3611940773008937E-3</v>
      </c>
      <c r="G52" s="65">
        <v>5.9461467100208054E-3</v>
      </c>
      <c r="H52" s="65">
        <v>3.0437423694315433E-4</v>
      </c>
      <c r="I52" s="66">
        <v>0.7619268075785578</v>
      </c>
      <c r="J52" s="67">
        <v>162.77508508111515</v>
      </c>
      <c r="K52" s="68">
        <v>8.0646170906162489</v>
      </c>
      <c r="L52" s="68">
        <v>7.1988778194932018E-2</v>
      </c>
      <c r="M52" s="69">
        <v>4.2888216875916207E-3</v>
      </c>
      <c r="N52" s="70">
        <v>60.084688077188325</v>
      </c>
      <c r="O52" s="70">
        <v>5.1244146007837941</v>
      </c>
      <c r="P52" s="70">
        <v>38.217812391675814</v>
      </c>
      <c r="Q52" s="70">
        <v>1.9023833565863533</v>
      </c>
      <c r="R52" s="70">
        <v>985.62329260132117</v>
      </c>
      <c r="S52" s="71">
        <v>59.47226929120859</v>
      </c>
    </row>
    <row r="53" spans="2:19" ht="19.5" customHeight="1" x14ac:dyDescent="0.3">
      <c r="B53" s="18" t="s">
        <v>196</v>
      </c>
      <c r="C53" s="72">
        <v>613.7197578779701</v>
      </c>
      <c r="D53" s="73">
        <v>0.59201929409203002</v>
      </c>
      <c r="E53" s="58">
        <v>4.1591400546676011E-2</v>
      </c>
      <c r="F53" s="59">
        <v>2.8860336469390111E-3</v>
      </c>
      <c r="G53" s="59">
        <v>5.9268755003865081E-3</v>
      </c>
      <c r="H53" s="59">
        <v>2.460473697326605E-4</v>
      </c>
      <c r="I53" s="74">
        <v>0.78425381718627152</v>
      </c>
      <c r="J53" s="75">
        <v>167.88938881491404</v>
      </c>
      <c r="K53" s="76">
        <v>6.9352995350558535</v>
      </c>
      <c r="L53" s="76">
        <v>5.0659026981916808E-2</v>
      </c>
      <c r="M53" s="77">
        <v>2.2798835744137647E-3</v>
      </c>
      <c r="N53" s="78">
        <v>41.376591800285809</v>
      </c>
      <c r="O53" s="78">
        <v>2.8114687049345832</v>
      </c>
      <c r="P53" s="78">
        <v>38.094315334232341</v>
      </c>
      <c r="Q53" s="78">
        <v>1.5743893169154071</v>
      </c>
      <c r="R53" s="78">
        <v>225.34532519410121</v>
      </c>
      <c r="S53" s="79">
        <v>51.200391660697591</v>
      </c>
    </row>
    <row r="54" spans="2:19" ht="19.5" customHeight="1" x14ac:dyDescent="0.3">
      <c r="B54" s="18" t="s">
        <v>197</v>
      </c>
      <c r="C54" s="72">
        <v>924.59536431045751</v>
      </c>
      <c r="D54" s="73">
        <v>1.8799935203209024</v>
      </c>
      <c r="E54" s="58">
        <v>4.9327815096555823E-2</v>
      </c>
      <c r="F54" s="59">
        <v>5.9847623411512126E-3</v>
      </c>
      <c r="G54" s="59">
        <v>7.0549585777812673E-3</v>
      </c>
      <c r="H54" s="59">
        <v>4.5317509525524065E-4</v>
      </c>
      <c r="I54" s="74">
        <v>0.74136042456754192</v>
      </c>
      <c r="J54" s="75">
        <v>141.09910882655004</v>
      </c>
      <c r="K54" s="76">
        <v>9.0222441699480864</v>
      </c>
      <c r="L54" s="76">
        <v>5.0494747060326473E-2</v>
      </c>
      <c r="M54" s="77">
        <v>4.3160167131129999E-3</v>
      </c>
      <c r="N54" s="78">
        <v>48.890473747981709</v>
      </c>
      <c r="O54" s="78">
        <v>5.7829192448963909</v>
      </c>
      <c r="P54" s="78">
        <v>45.319508713406933</v>
      </c>
      <c r="Q54" s="78">
        <v>2.901664365457842</v>
      </c>
      <c r="R54" s="78">
        <v>217.83198464651116</v>
      </c>
      <c r="S54" s="79">
        <v>96.030384917266701</v>
      </c>
    </row>
    <row r="55" spans="2:19" ht="19.5" customHeight="1" x14ac:dyDescent="0.3">
      <c r="B55" s="18" t="s">
        <v>198</v>
      </c>
      <c r="C55" s="72">
        <v>951.21504844282492</v>
      </c>
      <c r="D55" s="73">
        <v>0.88337665593098236</v>
      </c>
      <c r="E55" s="58">
        <v>4.5782088379134243E-2</v>
      </c>
      <c r="F55" s="59">
        <v>2.8604054661229943E-3</v>
      </c>
      <c r="G55" s="59">
        <v>5.759671682023848E-3</v>
      </c>
      <c r="H55" s="59">
        <v>2.3198105592701654E-4</v>
      </c>
      <c r="I55" s="74">
        <v>0.8072590937876134</v>
      </c>
      <c r="J55" s="75">
        <v>171.37345568371762</v>
      </c>
      <c r="K55" s="76">
        <v>6.8130194587590038</v>
      </c>
      <c r="L55" s="76">
        <v>5.6920565282746458E-2</v>
      </c>
      <c r="M55" s="77">
        <v>2.1852113075734284E-3</v>
      </c>
      <c r="N55" s="78">
        <v>45.453638046302466</v>
      </c>
      <c r="O55" s="78">
        <v>2.7753611918535057</v>
      </c>
      <c r="P55" s="78">
        <v>37.022711937582656</v>
      </c>
      <c r="Q55" s="78">
        <v>1.4727881417623734</v>
      </c>
      <c r="R55" s="78">
        <v>488.45698023245501</v>
      </c>
      <c r="S55" s="79">
        <v>41.802372946209687</v>
      </c>
    </row>
    <row r="56" spans="2:19" ht="19.5" customHeight="1" x14ac:dyDescent="0.3">
      <c r="B56" s="18" t="s">
        <v>199</v>
      </c>
      <c r="C56" s="72">
        <v>311.97476115195184</v>
      </c>
      <c r="D56" s="73">
        <v>0.97114756541211789</v>
      </c>
      <c r="E56" s="58">
        <v>5.0825451589891574E-2</v>
      </c>
      <c r="F56" s="59">
        <v>4.5806597000897821E-3</v>
      </c>
      <c r="G56" s="59">
        <v>5.6568362400666317E-3</v>
      </c>
      <c r="H56" s="59">
        <v>2.8378645774525154E-4</v>
      </c>
      <c r="I56" s="74">
        <v>0.75476050302246944</v>
      </c>
      <c r="J56" s="75">
        <v>172.94329043563309</v>
      </c>
      <c r="K56" s="76">
        <v>8.4878774878960801</v>
      </c>
      <c r="L56" s="76">
        <v>6.3769794073284272E-2</v>
      </c>
      <c r="M56" s="77">
        <v>3.9590296043869894E-3</v>
      </c>
      <c r="N56" s="78">
        <v>50.33862993463714</v>
      </c>
      <c r="O56" s="78">
        <v>4.4213459923970646</v>
      </c>
      <c r="P56" s="78">
        <v>36.363554722332402</v>
      </c>
      <c r="Q56" s="78">
        <v>1.791291122611258</v>
      </c>
      <c r="R56" s="78">
        <v>734.00411174259443</v>
      </c>
      <c r="S56" s="79">
        <v>64.400846967060943</v>
      </c>
    </row>
    <row r="57" spans="2:19" ht="19.5" customHeight="1" x14ac:dyDescent="0.3">
      <c r="B57" s="18" t="s">
        <v>200</v>
      </c>
      <c r="C57" s="72">
        <v>202.61364621492226</v>
      </c>
      <c r="D57" s="73">
        <v>0.68589033443061709</v>
      </c>
      <c r="E57" s="58">
        <v>4.621958835917786E-2</v>
      </c>
      <c r="F57" s="59">
        <v>4.7052650287516505E-3</v>
      </c>
      <c r="G57" s="59">
        <v>6.0065284437162969E-3</v>
      </c>
      <c r="H57" s="59">
        <v>3.4184071470872395E-4</v>
      </c>
      <c r="I57" s="74">
        <v>0.75378584264175064</v>
      </c>
      <c r="J57" s="75">
        <v>164.69637995327219</v>
      </c>
      <c r="K57" s="76">
        <v>9.2723943716314832</v>
      </c>
      <c r="L57" s="76">
        <v>5.5225566242446164E-2</v>
      </c>
      <c r="M57" s="77">
        <v>3.8629531543555372E-3</v>
      </c>
      <c r="N57" s="78">
        <v>45.878331847413826</v>
      </c>
      <c r="O57" s="78">
        <v>4.5614541349072368</v>
      </c>
      <c r="P57" s="78">
        <v>38.604745612679253</v>
      </c>
      <c r="Q57" s="78">
        <v>2.177535550154309</v>
      </c>
      <c r="R57" s="78">
        <v>421.36659288347977</v>
      </c>
      <c r="S57" s="79">
        <v>76.231043519060165</v>
      </c>
    </row>
    <row r="58" spans="2:19" ht="19.5" customHeight="1" x14ac:dyDescent="0.3">
      <c r="B58" s="18" t="s">
        <v>201</v>
      </c>
      <c r="C58" s="72">
        <v>280.82283171640717</v>
      </c>
      <c r="D58" s="73">
        <v>0.51884441753878785</v>
      </c>
      <c r="E58" s="58">
        <v>3.9823871306586302E-2</v>
      </c>
      <c r="F58" s="59">
        <v>3.7968164329535104E-3</v>
      </c>
      <c r="G58" s="59">
        <v>5.8926537692987058E-3</v>
      </c>
      <c r="H58" s="59">
        <v>2.8827159367512625E-4</v>
      </c>
      <c r="I58" s="74">
        <v>0.74344734301773518</v>
      </c>
      <c r="J58" s="75">
        <v>169.24435844903797</v>
      </c>
      <c r="K58" s="76">
        <v>8.2571514605971608</v>
      </c>
      <c r="L58" s="76">
        <v>4.8897620721191359E-2</v>
      </c>
      <c r="M58" s="77">
        <v>3.2996952215503471E-3</v>
      </c>
      <c r="N58" s="78">
        <v>39.652073207380596</v>
      </c>
      <c r="O58" s="78">
        <v>3.7041927989033212</v>
      </c>
      <c r="P58" s="78">
        <v>37.875003960192707</v>
      </c>
      <c r="Q58" s="78">
        <v>1.8509895714899609</v>
      </c>
      <c r="R58" s="78">
        <v>142.92486306052461</v>
      </c>
      <c r="S58" s="79">
        <v>77.322108388084388</v>
      </c>
    </row>
    <row r="59" spans="2:19" ht="19.5" customHeight="1" x14ac:dyDescent="0.3">
      <c r="B59" s="18" t="s">
        <v>202</v>
      </c>
      <c r="C59" s="72">
        <v>760.00823196084832</v>
      </c>
      <c r="D59" s="73">
        <v>0.81835049171924845</v>
      </c>
      <c r="E59" s="58">
        <v>4.1885305021533377E-2</v>
      </c>
      <c r="F59" s="59">
        <v>2.7249285538985708E-3</v>
      </c>
      <c r="G59" s="59">
        <v>5.8720224109090058E-3</v>
      </c>
      <c r="H59" s="59">
        <v>2.3189299423914897E-4</v>
      </c>
      <c r="I59" s="74">
        <v>0.79111907743545551</v>
      </c>
      <c r="J59" s="75">
        <v>169.28643659141702</v>
      </c>
      <c r="K59" s="76">
        <v>6.6455656862676484</v>
      </c>
      <c r="L59" s="76">
        <v>5.1441532314067624E-2</v>
      </c>
      <c r="M59" s="77">
        <v>2.1412224268749377E-3</v>
      </c>
      <c r="N59" s="78">
        <v>41.663060685902238</v>
      </c>
      <c r="O59" s="78">
        <v>2.6538801794608986</v>
      </c>
      <c r="P59" s="78">
        <v>37.742783444643479</v>
      </c>
      <c r="Q59" s="78">
        <v>1.4823222868769244</v>
      </c>
      <c r="R59" s="78">
        <v>260.66446348551472</v>
      </c>
      <c r="S59" s="79">
        <v>47.110983752438472</v>
      </c>
    </row>
    <row r="60" spans="2:19" ht="19.5" customHeight="1" x14ac:dyDescent="0.3">
      <c r="B60" s="18" t="s">
        <v>203</v>
      </c>
      <c r="C60" s="72">
        <v>465.75228290172339</v>
      </c>
      <c r="D60" s="73">
        <v>0.48325895993095286</v>
      </c>
      <c r="E60" s="58">
        <v>3.8976749621351232E-2</v>
      </c>
      <c r="F60" s="59">
        <v>3.3474400030695517E-3</v>
      </c>
      <c r="G60" s="59">
        <v>5.9302912420009513E-3</v>
      </c>
      <c r="H60" s="59">
        <v>2.6619722110762692E-4</v>
      </c>
      <c r="I60" s="74">
        <v>0.74998019479329747</v>
      </c>
      <c r="J60" s="75">
        <v>168.44338193949469</v>
      </c>
      <c r="K60" s="76">
        <v>7.5528597851010701</v>
      </c>
      <c r="L60" s="76">
        <v>4.7630991558349614E-2</v>
      </c>
      <c r="M60" s="77">
        <v>2.8619090791568652E-3</v>
      </c>
      <c r="N60" s="78">
        <v>38.824525782017098</v>
      </c>
      <c r="O60" s="78">
        <v>3.2687921694071065</v>
      </c>
      <c r="P60" s="78">
        <v>38.11620484562556</v>
      </c>
      <c r="Q60" s="78">
        <v>1.7112513971612557</v>
      </c>
      <c r="R60" s="78">
        <v>80.979985341443538</v>
      </c>
      <c r="S60" s="79">
        <v>69.812369253883318</v>
      </c>
    </row>
    <row r="61" spans="2:19" ht="19.5" customHeight="1" x14ac:dyDescent="0.3">
      <c r="B61" s="18" t="s">
        <v>204</v>
      </c>
      <c r="C61" s="72">
        <v>439.1969845255478</v>
      </c>
      <c r="D61" s="73">
        <v>0.48662607781228318</v>
      </c>
      <c r="E61" s="58">
        <v>4.0401774775228348E-2</v>
      </c>
      <c r="F61" s="59">
        <v>3.2827931036158659E-3</v>
      </c>
      <c r="G61" s="59">
        <v>5.9955491888004087E-3</v>
      </c>
      <c r="H61" s="59">
        <v>2.6336088392014332E-4</v>
      </c>
      <c r="I61" s="74">
        <v>0.75717881087189964</v>
      </c>
      <c r="J61" s="75">
        <v>166.37072894176168</v>
      </c>
      <c r="K61" s="76">
        <v>7.2896237002063788</v>
      </c>
      <c r="L61" s="76">
        <v>4.876490848795495E-2</v>
      </c>
      <c r="M61" s="77">
        <v>2.7284766334686535E-3</v>
      </c>
      <c r="N61" s="78">
        <v>40.216236431383088</v>
      </c>
      <c r="O61" s="78">
        <v>3.2013265765228027</v>
      </c>
      <c r="P61" s="78">
        <v>38.534390988907845</v>
      </c>
      <c r="Q61" s="78">
        <v>1.6902607190252188</v>
      </c>
      <c r="R61" s="78">
        <v>136.54321174978784</v>
      </c>
      <c r="S61" s="79">
        <v>64.442614877364065</v>
      </c>
    </row>
    <row r="62" spans="2:19" ht="19.5" customHeight="1" x14ac:dyDescent="0.3">
      <c r="B62" s="18" t="s">
        <v>205</v>
      </c>
      <c r="C62" s="72">
        <v>653.01523153198548</v>
      </c>
      <c r="D62" s="73">
        <v>0.6239120269178583</v>
      </c>
      <c r="E62" s="58">
        <v>3.7919096272066279E-2</v>
      </c>
      <c r="F62" s="59">
        <v>2.6867964662860098E-3</v>
      </c>
      <c r="G62" s="59">
        <v>5.9097993552688077E-3</v>
      </c>
      <c r="H62" s="59">
        <v>2.4623229287071139E-4</v>
      </c>
      <c r="I62" s="74">
        <v>0.78041502951372388</v>
      </c>
      <c r="J62" s="75">
        <v>169.25728824430013</v>
      </c>
      <c r="K62" s="76">
        <v>7.0540700204998084</v>
      </c>
      <c r="L62" s="76">
        <v>4.6562405384214592E-2</v>
      </c>
      <c r="M62" s="77">
        <v>2.158168368451749E-3</v>
      </c>
      <c r="N62" s="78">
        <v>37.790363782952745</v>
      </c>
      <c r="O62" s="78">
        <v>2.6267592509949651</v>
      </c>
      <c r="P62" s="78">
        <v>37.984883087131173</v>
      </c>
      <c r="Q62" s="78">
        <v>1.5833000718378571</v>
      </c>
      <c r="R62" s="78">
        <v>26.84126126031574</v>
      </c>
      <c r="S62" s="79">
        <v>54.66185904222155</v>
      </c>
    </row>
    <row r="63" spans="2:19" ht="19.5" customHeight="1" x14ac:dyDescent="0.3">
      <c r="B63" s="18" t="s">
        <v>206</v>
      </c>
      <c r="C63" s="72">
        <v>599.7564461923605</v>
      </c>
      <c r="D63" s="73">
        <v>0.62800349365078367</v>
      </c>
      <c r="E63" s="58">
        <v>4.6297545124904305E-2</v>
      </c>
      <c r="F63" s="59">
        <v>3.3507801321226507E-3</v>
      </c>
      <c r="G63" s="59">
        <v>6.1147557024392452E-3</v>
      </c>
      <c r="H63" s="59">
        <v>2.4818238831533329E-4</v>
      </c>
      <c r="I63" s="74">
        <v>0.76779203746360081</v>
      </c>
      <c r="J63" s="75">
        <v>161.95651574277974</v>
      </c>
      <c r="K63" s="76">
        <v>6.5098024515440986</v>
      </c>
      <c r="L63" s="76">
        <v>5.4398439246137062E-2</v>
      </c>
      <c r="M63" s="77">
        <v>2.6575126822259371E-3</v>
      </c>
      <c r="N63" s="78">
        <v>45.953988077487558</v>
      </c>
      <c r="O63" s="78">
        <v>3.2491754232631678</v>
      </c>
      <c r="P63" s="78">
        <v>39.298220446122862</v>
      </c>
      <c r="Q63" s="78">
        <v>1.5820541638565895</v>
      </c>
      <c r="R63" s="78">
        <v>387.58112977754593</v>
      </c>
      <c r="S63" s="79">
        <v>53.934702279337046</v>
      </c>
    </row>
    <row r="64" spans="2:19" ht="19.5" customHeight="1" x14ac:dyDescent="0.3">
      <c r="B64" s="18" t="s">
        <v>207</v>
      </c>
      <c r="C64" s="72">
        <v>159.45064511383137</v>
      </c>
      <c r="D64" s="73">
        <v>0.56397627094913794</v>
      </c>
      <c r="E64" s="58">
        <v>3.894534047358527E-2</v>
      </c>
      <c r="F64" s="59">
        <v>4.6259677280022964E-3</v>
      </c>
      <c r="G64" s="59">
        <v>5.9218036918355921E-3</v>
      </c>
      <c r="H64" s="59">
        <v>3.3722202970674437E-4</v>
      </c>
      <c r="I64" s="74">
        <v>0.73019486168248338</v>
      </c>
      <c r="J64" s="75">
        <v>168.67854093353102</v>
      </c>
      <c r="K64" s="76">
        <v>9.5947929969514014</v>
      </c>
      <c r="L64" s="76">
        <v>4.7659051129961265E-2</v>
      </c>
      <c r="M64" s="77">
        <v>4.1211609219115389E-3</v>
      </c>
      <c r="N64" s="78">
        <v>38.793829427699201</v>
      </c>
      <c r="O64" s="78">
        <v>4.5160300898556329</v>
      </c>
      <c r="P64" s="78">
        <v>38.061812911053202</v>
      </c>
      <c r="Q64" s="78">
        <v>2.1698057295577193</v>
      </c>
      <c r="R64" s="78">
        <v>82.37787267623807</v>
      </c>
      <c r="S64" s="79">
        <v>99.529275778021002</v>
      </c>
    </row>
    <row r="65" spans="2:19" ht="19.5" customHeight="1" x14ac:dyDescent="0.3">
      <c r="B65" s="18" t="s">
        <v>208</v>
      </c>
      <c r="C65" s="72">
        <v>530.99589050194072</v>
      </c>
      <c r="D65" s="73">
        <v>0.61823992234672709</v>
      </c>
      <c r="E65" s="58">
        <v>3.8490390896200655E-2</v>
      </c>
      <c r="F65" s="59">
        <v>2.9615896528415475E-3</v>
      </c>
      <c r="G65" s="59">
        <v>6.017349206216327E-3</v>
      </c>
      <c r="H65" s="59">
        <v>2.5007374366012243E-4</v>
      </c>
      <c r="I65" s="74">
        <v>0.76002564240104353</v>
      </c>
      <c r="J65" s="75">
        <v>166.26343720676945</v>
      </c>
      <c r="K65" s="76">
        <v>6.9129211730739391</v>
      </c>
      <c r="L65" s="76">
        <v>4.6427909267382786E-2</v>
      </c>
      <c r="M65" s="77">
        <v>2.4506530178538149E-3</v>
      </c>
      <c r="N65" s="78">
        <v>38.34910029228277</v>
      </c>
      <c r="O65" s="78">
        <v>2.8936291022316709</v>
      </c>
      <c r="P65" s="78">
        <v>38.674083872148081</v>
      </c>
      <c r="Q65" s="78">
        <v>1.6091744693526044</v>
      </c>
      <c r="R65" s="78">
        <v>19.899580429118803</v>
      </c>
      <c r="S65" s="79">
        <v>62.188679877647218</v>
      </c>
    </row>
    <row r="66" spans="2:19" ht="19.5" customHeight="1" x14ac:dyDescent="0.3">
      <c r="B66" s="18" t="s">
        <v>209</v>
      </c>
      <c r="C66" s="72">
        <v>536.20990698863773</v>
      </c>
      <c r="D66" s="73">
        <v>0.54382159605729918</v>
      </c>
      <c r="E66" s="58">
        <v>3.9122245065365407E-2</v>
      </c>
      <c r="F66" s="59">
        <v>2.7599571972402909E-3</v>
      </c>
      <c r="G66" s="59">
        <v>5.8432742203244903E-3</v>
      </c>
      <c r="H66" s="59">
        <v>2.3848229260603815E-4</v>
      </c>
      <c r="I66" s="74">
        <v>0.77662883740686561</v>
      </c>
      <c r="J66" s="75">
        <v>170.76686557212358</v>
      </c>
      <c r="K66" s="76">
        <v>6.9544590159688777</v>
      </c>
      <c r="L66" s="76">
        <v>4.8468259791037381E-2</v>
      </c>
      <c r="M66" s="77">
        <v>2.2592959074770199E-3</v>
      </c>
      <c r="N66" s="78">
        <v>38.966707274618855</v>
      </c>
      <c r="O66" s="78">
        <v>2.6951156030878707</v>
      </c>
      <c r="P66" s="78">
        <v>37.558539934821752</v>
      </c>
      <c r="Q66" s="78">
        <v>1.5303372196825673</v>
      </c>
      <c r="R66" s="78">
        <v>122.18789921186362</v>
      </c>
      <c r="S66" s="79">
        <v>54.005056128546585</v>
      </c>
    </row>
    <row r="67" spans="2:19" ht="19.5" customHeight="1" x14ac:dyDescent="0.3">
      <c r="B67" s="18" t="s">
        <v>210</v>
      </c>
      <c r="C67" s="72">
        <v>488.98462544092507</v>
      </c>
      <c r="D67" s="73">
        <v>0.31348273948420519</v>
      </c>
      <c r="E67" s="58">
        <v>0.11233722489202015</v>
      </c>
      <c r="F67" s="59">
        <v>6.8061077227547177E-3</v>
      </c>
      <c r="G67" s="59">
        <v>1.6880577305770972E-2</v>
      </c>
      <c r="H67" s="59">
        <v>5.9905391379302844E-4</v>
      </c>
      <c r="I67" s="74">
        <v>0.78918124158242042</v>
      </c>
      <c r="J67" s="75">
        <v>59.232264423101654</v>
      </c>
      <c r="K67" s="76">
        <v>2.1017573825124707</v>
      </c>
      <c r="L67" s="76">
        <v>4.827386569253958E-2</v>
      </c>
      <c r="M67" s="77">
        <v>1.8923131030154038E-3</v>
      </c>
      <c r="N67" s="78">
        <v>108.10114194995757</v>
      </c>
      <c r="O67" s="78">
        <v>6.2033854772676307</v>
      </c>
      <c r="P67" s="78">
        <v>107.9109345800389</v>
      </c>
      <c r="Q67" s="78">
        <v>3.8164323074099</v>
      </c>
      <c r="R67" s="78">
        <v>112.71219972254444</v>
      </c>
      <c r="S67" s="79">
        <v>45.612912121950117</v>
      </c>
    </row>
    <row r="68" spans="2:19" ht="19.5" customHeight="1" x14ac:dyDescent="0.3">
      <c r="B68" s="18" t="s">
        <v>211</v>
      </c>
      <c r="C68" s="72">
        <v>508.91465692152013</v>
      </c>
      <c r="D68" s="73">
        <v>0.61197674876175201</v>
      </c>
      <c r="E68" s="58">
        <v>4.275548985167766E-2</v>
      </c>
      <c r="F68" s="59">
        <v>3.299993969447839E-3</v>
      </c>
      <c r="G68" s="59">
        <v>6.004474328383802E-3</v>
      </c>
      <c r="H68" s="59">
        <v>2.4180283880214081E-4</v>
      </c>
      <c r="I68" s="74">
        <v>0.7539224207235623</v>
      </c>
      <c r="J68" s="75">
        <v>165.5732922815003</v>
      </c>
      <c r="K68" s="76">
        <v>6.628907579659117</v>
      </c>
      <c r="L68" s="76">
        <v>5.1358487081289081E-2</v>
      </c>
      <c r="M68" s="77">
        <v>2.7660718137643195E-3</v>
      </c>
      <c r="N68" s="78">
        <v>42.510756829259059</v>
      </c>
      <c r="O68" s="78">
        <v>3.2108291481931985</v>
      </c>
      <c r="P68" s="78">
        <v>38.591582982661578</v>
      </c>
      <c r="Q68" s="78">
        <v>1.5479369030184138</v>
      </c>
      <c r="R68" s="78">
        <v>256.95233442021078</v>
      </c>
      <c r="S68" s="79">
        <v>60.740921948840594</v>
      </c>
    </row>
    <row r="69" spans="2:19" ht="19.5" customHeight="1" x14ac:dyDescent="0.3">
      <c r="B69" s="18" t="s">
        <v>212</v>
      </c>
      <c r="C69" s="72">
        <v>310.71330777073075</v>
      </c>
      <c r="D69" s="73">
        <v>0.47731603718562576</v>
      </c>
      <c r="E69" s="58">
        <v>3.9672661801748971E-2</v>
      </c>
      <c r="F69" s="59">
        <v>3.6907858349152782E-3</v>
      </c>
      <c r="G69" s="59">
        <v>5.692327545626874E-3</v>
      </c>
      <c r="H69" s="59">
        <v>2.8675789982428974E-4</v>
      </c>
      <c r="I69" s="74">
        <v>0.75193883003938056</v>
      </c>
      <c r="J69" s="75">
        <v>174.87375117545949</v>
      </c>
      <c r="K69" s="76">
        <v>8.7692942559626683</v>
      </c>
      <c r="L69" s="76">
        <v>5.0332211974043119E-2</v>
      </c>
      <c r="M69" s="77">
        <v>3.243823518106463E-3</v>
      </c>
      <c r="N69" s="78">
        <v>39.504407109813741</v>
      </c>
      <c r="O69" s="78">
        <v>3.6013637216265977</v>
      </c>
      <c r="P69" s="78">
        <v>36.591055406597732</v>
      </c>
      <c r="Q69" s="78">
        <v>1.8376144486886299</v>
      </c>
      <c r="R69" s="78">
        <v>210.36417457815773</v>
      </c>
      <c r="S69" s="79">
        <v>73.02713878496948</v>
      </c>
    </row>
    <row r="70" spans="2:19" ht="19.5" customHeight="1" x14ac:dyDescent="0.3">
      <c r="B70" s="18" t="s">
        <v>213</v>
      </c>
      <c r="C70" s="72">
        <v>648.32990423635522</v>
      </c>
      <c r="D70" s="73">
        <v>0.6075371477749133</v>
      </c>
      <c r="E70" s="58">
        <v>3.8511230179188186E-2</v>
      </c>
      <c r="F70" s="59">
        <v>2.6944332378471348E-3</v>
      </c>
      <c r="G70" s="59">
        <v>5.9792149068171874E-3</v>
      </c>
      <c r="H70" s="59">
        <v>2.4399748922843606E-4</v>
      </c>
      <c r="I70" s="74">
        <v>0.77927016719160225</v>
      </c>
      <c r="J70" s="75">
        <v>167.25822869227369</v>
      </c>
      <c r="K70" s="76">
        <v>6.8259066363020127</v>
      </c>
      <c r="L70" s="76">
        <v>4.6730985050782825E-2</v>
      </c>
      <c r="M70" s="77">
        <v>2.1468172314071474E-3</v>
      </c>
      <c r="N70" s="78">
        <v>38.369475678198206</v>
      </c>
      <c r="O70" s="78">
        <v>2.6327195410235475</v>
      </c>
      <c r="P70" s="78">
        <v>38.429720146199607</v>
      </c>
      <c r="Q70" s="78">
        <v>1.5686304888841474</v>
      </c>
      <c r="R70" s="78">
        <v>35.501223402909517</v>
      </c>
      <c r="S70" s="79">
        <v>54.098436484577384</v>
      </c>
    </row>
    <row r="71" spans="2:19" ht="19.5" customHeight="1" x14ac:dyDescent="0.3">
      <c r="B71" s="18" t="s">
        <v>214</v>
      </c>
      <c r="C71" s="72">
        <v>527.57253820376332</v>
      </c>
      <c r="D71" s="73">
        <v>0.571344019279453</v>
      </c>
      <c r="E71" s="58">
        <v>3.8949908636214864E-2</v>
      </c>
      <c r="F71" s="59">
        <v>3.2921925005400397E-3</v>
      </c>
      <c r="G71" s="59">
        <v>5.4457055647978425E-3</v>
      </c>
      <c r="H71" s="59">
        <v>2.5458921149647197E-4</v>
      </c>
      <c r="I71" s="74">
        <v>0.75879879759490043</v>
      </c>
      <c r="J71" s="75">
        <v>182.4967067734745</v>
      </c>
      <c r="K71" s="76">
        <v>8.4791059048857687</v>
      </c>
      <c r="L71" s="76">
        <v>5.1569334390375157E-2</v>
      </c>
      <c r="M71" s="77">
        <v>2.9817472337493258E-3</v>
      </c>
      <c r="N71" s="78">
        <v>38.798293978951733</v>
      </c>
      <c r="O71" s="78">
        <v>3.2149683731916525</v>
      </c>
      <c r="P71" s="78">
        <v>35.010032705389726</v>
      </c>
      <c r="Q71" s="78">
        <v>1.6291078312988134</v>
      </c>
      <c r="R71" s="78">
        <v>266.36069949080598</v>
      </c>
      <c r="S71" s="79">
        <v>65.011562450799659</v>
      </c>
    </row>
    <row r="72" spans="2:19" ht="19.5" customHeight="1" x14ac:dyDescent="0.3">
      <c r="B72" s="18" t="s">
        <v>215</v>
      </c>
      <c r="C72" s="72">
        <v>633.21854429483346</v>
      </c>
      <c r="D72" s="73">
        <v>0.71613935493734127</v>
      </c>
      <c r="E72" s="58">
        <v>3.7882648060996754E-2</v>
      </c>
      <c r="F72" s="59">
        <v>2.6297795504249162E-3</v>
      </c>
      <c r="G72" s="59">
        <v>5.8122634985806609E-3</v>
      </c>
      <c r="H72" s="59">
        <v>2.3352616784940979E-4</v>
      </c>
      <c r="I72" s="74">
        <v>0.77792429392702389</v>
      </c>
      <c r="J72" s="75">
        <v>171.94292859333331</v>
      </c>
      <c r="K72" s="76">
        <v>6.9040541928745656</v>
      </c>
      <c r="L72" s="76">
        <v>4.7255754284888908E-2</v>
      </c>
      <c r="M72" s="77">
        <v>2.1627040266245776E-3</v>
      </c>
      <c r="N72" s="78">
        <v>37.754706335466388</v>
      </c>
      <c r="O72" s="78">
        <v>2.5711418982575935</v>
      </c>
      <c r="P72" s="78">
        <v>37.359790245608153</v>
      </c>
      <c r="Q72" s="78">
        <v>1.5006474705952895</v>
      </c>
      <c r="R72" s="78">
        <v>62.171111040614555</v>
      </c>
      <c r="S72" s="79">
        <v>53.629751752379811</v>
      </c>
    </row>
    <row r="73" spans="2:19" ht="19.5" customHeight="1" x14ac:dyDescent="0.3">
      <c r="B73" s="18" t="s">
        <v>216</v>
      </c>
      <c r="C73" s="72">
        <v>251.93338441269267</v>
      </c>
      <c r="D73" s="73">
        <v>0.92663115467683177</v>
      </c>
      <c r="E73" s="58">
        <v>3.6521228721537104E-2</v>
      </c>
      <c r="F73" s="59">
        <v>3.6783883017683281E-3</v>
      </c>
      <c r="G73" s="59">
        <v>5.6429751948767759E-3</v>
      </c>
      <c r="H73" s="59">
        <v>2.8000903710981642E-4</v>
      </c>
      <c r="I73" s="74">
        <v>0.73726879682128843</v>
      </c>
      <c r="J73" s="75">
        <v>177.16730970731834</v>
      </c>
      <c r="K73" s="76">
        <v>8.7889952352131431</v>
      </c>
      <c r="L73" s="76">
        <v>4.6941722505669956E-2</v>
      </c>
      <c r="M73" s="77">
        <v>3.397294055319351E-3</v>
      </c>
      <c r="N73" s="78">
        <v>36.421926022426248</v>
      </c>
      <c r="O73" s="78">
        <v>3.6001803960827488</v>
      </c>
      <c r="P73" s="78">
        <v>36.274702689648258</v>
      </c>
      <c r="Q73" s="78">
        <v>1.8028379432882737</v>
      </c>
      <c r="R73" s="78">
        <v>46.26327249706646</v>
      </c>
      <c r="S73" s="79">
        <v>84.268607756673759</v>
      </c>
    </row>
    <row r="74" spans="2:19" ht="19.5" customHeight="1" x14ac:dyDescent="0.3">
      <c r="B74" s="18" t="s">
        <v>217</v>
      </c>
      <c r="C74" s="72">
        <v>633.34084535149418</v>
      </c>
      <c r="D74" s="73">
        <v>0.81154009242808478</v>
      </c>
      <c r="E74" s="58">
        <v>3.7576626629426561E-2</v>
      </c>
      <c r="F74" s="59">
        <v>2.5740502984771671E-3</v>
      </c>
      <c r="G74" s="59">
        <v>5.9189446637517573E-3</v>
      </c>
      <c r="H74" s="59">
        <v>2.430381336238623E-4</v>
      </c>
      <c r="I74" s="74">
        <v>0.78676367765960076</v>
      </c>
      <c r="J74" s="75">
        <v>169.0960102966763</v>
      </c>
      <c r="K74" s="76">
        <v>6.9493013219508279</v>
      </c>
      <c r="L74" s="76">
        <v>4.6097906342953118E-2</v>
      </c>
      <c r="M74" s="77">
        <v>2.0364691689539124E-3</v>
      </c>
      <c r="N74" s="78">
        <v>37.455274800874633</v>
      </c>
      <c r="O74" s="78">
        <v>2.5174308292768046</v>
      </c>
      <c r="P74" s="78">
        <v>38.043490904997626</v>
      </c>
      <c r="Q74" s="78">
        <v>1.5633853238226469</v>
      </c>
      <c r="R74" s="78">
        <v>3.4179530711352166</v>
      </c>
      <c r="S74" s="79">
        <v>51.701671399649342</v>
      </c>
    </row>
    <row r="75" spans="2:19" ht="19.5" customHeight="1" x14ac:dyDescent="0.3">
      <c r="B75" s="18" t="s">
        <v>218</v>
      </c>
      <c r="C75" s="72">
        <v>258.76401094135701</v>
      </c>
      <c r="D75" s="73">
        <v>0.86676919821826481</v>
      </c>
      <c r="E75" s="58">
        <v>3.8313955686698445E-2</v>
      </c>
      <c r="F75" s="59">
        <v>3.6838111512606112E-3</v>
      </c>
      <c r="G75" s="59">
        <v>5.8801154284455759E-3</v>
      </c>
      <c r="H75" s="59">
        <v>2.9302702176232551E-4</v>
      </c>
      <c r="I75" s="74">
        <v>0.74479140958541579</v>
      </c>
      <c r="J75" s="75">
        <v>169.96333239755333</v>
      </c>
      <c r="K75" s="76">
        <v>8.4648281594742301</v>
      </c>
      <c r="L75" s="76">
        <v>4.7243523544406724E-2</v>
      </c>
      <c r="M75" s="77">
        <v>3.2014020623189034E-3</v>
      </c>
      <c r="N75" s="78">
        <v>38.176576267617584</v>
      </c>
      <c r="O75" s="78">
        <v>3.5992636150364916</v>
      </c>
      <c r="P75" s="78">
        <v>37.794649618456013</v>
      </c>
      <c r="Q75" s="78">
        <v>1.8847976661727912</v>
      </c>
      <c r="R75" s="78">
        <v>61.554408677689743</v>
      </c>
      <c r="S75" s="79">
        <v>78.805816810624862</v>
      </c>
    </row>
    <row r="76" spans="2:19" ht="19.5" customHeight="1" x14ac:dyDescent="0.3">
      <c r="B76" s="18" t="s">
        <v>219</v>
      </c>
      <c r="C76" s="72">
        <v>681.8959746098401</v>
      </c>
      <c r="D76" s="73">
        <v>0.9519744424322526</v>
      </c>
      <c r="E76" s="58">
        <v>3.9038865664071089E-2</v>
      </c>
      <c r="F76" s="59">
        <v>2.7532731144812978E-3</v>
      </c>
      <c r="G76" s="59">
        <v>5.9171084264380003E-3</v>
      </c>
      <c r="H76" s="59">
        <v>2.480802327800683E-4</v>
      </c>
      <c r="I76" s="74">
        <v>0.7827627573884246</v>
      </c>
      <c r="J76" s="75">
        <v>168.78134643794445</v>
      </c>
      <c r="K76" s="76">
        <v>7.0670970432120486</v>
      </c>
      <c r="L76" s="76">
        <v>4.7802618636820324E-2</v>
      </c>
      <c r="M76" s="77">
        <v>2.1927474233490621E-3</v>
      </c>
      <c r="N76" s="78">
        <v>38.885229442439829</v>
      </c>
      <c r="O76" s="78">
        <v>2.6888084807424519</v>
      </c>
      <c r="P76" s="78">
        <v>38.031723399149257</v>
      </c>
      <c r="Q76" s="78">
        <v>1.5927579146741881</v>
      </c>
      <c r="R76" s="78">
        <v>89.511653294351746</v>
      </c>
      <c r="S76" s="79">
        <v>53.479036654492191</v>
      </c>
    </row>
    <row r="77" spans="2:19" ht="19.5" customHeight="1" x14ac:dyDescent="0.3">
      <c r="B77" s="18" t="s">
        <v>220</v>
      </c>
      <c r="C77" s="72">
        <v>1351.8370607983691</v>
      </c>
      <c r="D77" s="73">
        <v>0.42926915929315712</v>
      </c>
      <c r="E77" s="58">
        <v>0.23647282301898082</v>
      </c>
      <c r="F77" s="59">
        <v>1.3135337635283205E-2</v>
      </c>
      <c r="G77" s="59">
        <v>2.7803571670427685E-2</v>
      </c>
      <c r="H77" s="59">
        <v>1.4225114815581178E-3</v>
      </c>
      <c r="I77" s="74">
        <v>0.9651969287589921</v>
      </c>
      <c r="J77" s="75">
        <v>35.451074313796546</v>
      </c>
      <c r="K77" s="76">
        <v>1.7877820878556485</v>
      </c>
      <c r="L77" s="76">
        <v>6.0819197791867737E-2</v>
      </c>
      <c r="M77" s="77">
        <v>9.0448720301006518E-4</v>
      </c>
      <c r="N77" s="78">
        <v>215.52807917981013</v>
      </c>
      <c r="O77" s="78">
        <v>10.758103492026635</v>
      </c>
      <c r="P77" s="78">
        <v>176.78691786373679</v>
      </c>
      <c r="Q77" s="78">
        <v>8.839162239814188</v>
      </c>
      <c r="R77" s="78">
        <v>632.84582696342716</v>
      </c>
      <c r="S77" s="79">
        <v>15.930853263394852</v>
      </c>
    </row>
    <row r="78" spans="2:19" ht="19.5" customHeight="1" x14ac:dyDescent="0.3">
      <c r="B78" s="18" t="s">
        <v>221</v>
      </c>
      <c r="C78" s="72">
        <v>473.43491143224338</v>
      </c>
      <c r="D78" s="73">
        <v>0.67230123430287447</v>
      </c>
      <c r="E78" s="58">
        <v>4.5068858787416365E-2</v>
      </c>
      <c r="F78" s="59">
        <v>3.2538928852388033E-3</v>
      </c>
      <c r="G78" s="59">
        <v>5.9933336343314103E-3</v>
      </c>
      <c r="H78" s="59">
        <v>2.6445163075847504E-4</v>
      </c>
      <c r="I78" s="74">
        <v>0.78624350434558032</v>
      </c>
      <c r="J78" s="75">
        <v>165.30839790656788</v>
      </c>
      <c r="K78" s="76">
        <v>7.2266343878744559</v>
      </c>
      <c r="L78" s="76">
        <v>5.4050725659086564E-2</v>
      </c>
      <c r="M78" s="77">
        <v>2.5123771224638738E-3</v>
      </c>
      <c r="N78" s="78">
        <v>44.760904525930854</v>
      </c>
      <c r="O78" s="78">
        <v>3.1590058058272348</v>
      </c>
      <c r="P78" s="78">
        <v>38.520193711903254</v>
      </c>
      <c r="Q78" s="78">
        <v>1.6851752316201993</v>
      </c>
      <c r="R78" s="78">
        <v>373.16366532986643</v>
      </c>
      <c r="S78" s="79">
        <v>51.487702619646939</v>
      </c>
    </row>
    <row r="79" spans="2:19" ht="19.5" customHeight="1" x14ac:dyDescent="0.3">
      <c r="B79" s="18" t="s">
        <v>222</v>
      </c>
      <c r="C79" s="72">
        <v>723.84946918329535</v>
      </c>
      <c r="D79" s="73">
        <v>1.1480039937530151</v>
      </c>
      <c r="E79" s="58">
        <v>3.5564123715821246E-2</v>
      </c>
      <c r="F79" s="59">
        <v>2.5428192801201094E-3</v>
      </c>
      <c r="G79" s="59">
        <v>5.9233531662123973E-3</v>
      </c>
      <c r="H79" s="59">
        <v>2.6046281162696679E-4</v>
      </c>
      <c r="I79" s="74">
        <v>0.79164457085889506</v>
      </c>
      <c r="J79" s="75">
        <v>169.48004712768054</v>
      </c>
      <c r="K79" s="76">
        <v>7.4814000208053075</v>
      </c>
      <c r="L79" s="76">
        <v>4.3728113265055782E-2</v>
      </c>
      <c r="M79" s="77">
        <v>1.9864311887063694E-3</v>
      </c>
      <c r="N79" s="78">
        <v>35.483906484801579</v>
      </c>
      <c r="O79" s="78">
        <v>2.4917355295305015</v>
      </c>
      <c r="P79" s="78">
        <v>38.071742654963693</v>
      </c>
      <c r="Q79" s="78">
        <v>1.6799038027929345</v>
      </c>
      <c r="R79" s="78">
        <v>1.2174857761031241E-11</v>
      </c>
      <c r="S79" s="79">
        <v>1.1498476774307152E-11</v>
      </c>
    </row>
    <row r="80" spans="2:19" ht="19.5" customHeight="1" x14ac:dyDescent="0.3">
      <c r="B80" s="18" t="s">
        <v>223</v>
      </c>
      <c r="C80" s="72">
        <v>319.92467911927918</v>
      </c>
      <c r="D80" s="73">
        <v>0.54475875528483686</v>
      </c>
      <c r="E80" s="58">
        <v>4.0422438356224152E-2</v>
      </c>
      <c r="F80" s="59">
        <v>3.6898334893557122E-3</v>
      </c>
      <c r="G80" s="59">
        <v>6.3179406499580537E-3</v>
      </c>
      <c r="H80" s="59">
        <v>3.0286837217476163E-4</v>
      </c>
      <c r="I80" s="74">
        <v>0.74858336083602917</v>
      </c>
      <c r="J80" s="75">
        <v>158.35819445587941</v>
      </c>
      <c r="K80" s="76">
        <v>7.5951264058533949</v>
      </c>
      <c r="L80" s="76">
        <v>4.6440095021289943E-2</v>
      </c>
      <c r="M80" s="77">
        <v>2.9656472999694005E-3</v>
      </c>
      <c r="N80" s="78">
        <v>40.236402911406778</v>
      </c>
      <c r="O80" s="78">
        <v>3.5978429300300547</v>
      </c>
      <c r="P80" s="78">
        <v>40.59994281835651</v>
      </c>
      <c r="Q80" s="78">
        <v>1.9490159102474709</v>
      </c>
      <c r="R80" s="78">
        <v>20.529690823498832</v>
      </c>
      <c r="S80" s="79">
        <v>74.935839249936521</v>
      </c>
    </row>
    <row r="81" spans="2:19" ht="19.5" customHeight="1" x14ac:dyDescent="0.3">
      <c r="B81" s="18" t="s">
        <v>224</v>
      </c>
      <c r="C81" s="72">
        <v>495.23944263888291</v>
      </c>
      <c r="D81" s="73">
        <v>0.64562338256211704</v>
      </c>
      <c r="E81" s="58">
        <v>4.2978769421908092E-2</v>
      </c>
      <c r="F81" s="59">
        <v>4.1021638272438878E-3</v>
      </c>
      <c r="G81" s="59">
        <v>5.7352927015452693E-3</v>
      </c>
      <c r="H81" s="59">
        <v>2.5779322406696608E-4</v>
      </c>
      <c r="I81" s="74">
        <v>0.73468968239117838</v>
      </c>
      <c r="J81" s="75">
        <v>172.77823155521907</v>
      </c>
      <c r="K81" s="76">
        <v>7.6957251224692182</v>
      </c>
      <c r="L81" s="76">
        <v>5.387323461211483E-2</v>
      </c>
      <c r="M81" s="77">
        <v>3.7507372889486394E-3</v>
      </c>
      <c r="N81" s="78">
        <v>42.7281520142961</v>
      </c>
      <c r="O81" s="78">
        <v>3.9897047648245092</v>
      </c>
      <c r="P81" s="78">
        <v>36.866453027374867</v>
      </c>
      <c r="Q81" s="78">
        <v>1.6484524178973536</v>
      </c>
      <c r="R81" s="78">
        <v>365.75421783883309</v>
      </c>
      <c r="S81" s="79">
        <v>76.615907130312507</v>
      </c>
    </row>
    <row r="82" spans="2:19" ht="19.5" customHeight="1" x14ac:dyDescent="0.3">
      <c r="B82" s="18" t="s">
        <v>225</v>
      </c>
      <c r="C82" s="72">
        <v>653.24205201168888</v>
      </c>
      <c r="D82" s="73">
        <v>0.66189652558157397</v>
      </c>
      <c r="E82" s="58">
        <v>3.9118552211912856E-2</v>
      </c>
      <c r="F82" s="59">
        <v>2.898055896620841E-3</v>
      </c>
      <c r="G82" s="59">
        <v>6.0072716780501523E-3</v>
      </c>
      <c r="H82" s="59">
        <v>2.4220199254977947E-4</v>
      </c>
      <c r="I82" s="74">
        <v>0.76299523366833211</v>
      </c>
      <c r="J82" s="75">
        <v>166.37467394282564</v>
      </c>
      <c r="K82" s="76">
        <v>6.7042800366228397</v>
      </c>
      <c r="L82" s="76">
        <v>4.7217179515726654E-2</v>
      </c>
      <c r="M82" s="77">
        <v>2.3874664635896671E-3</v>
      </c>
      <c r="N82" s="78">
        <v>38.963098779569741</v>
      </c>
      <c r="O82" s="78">
        <v>2.8298859863491685</v>
      </c>
      <c r="P82" s="78">
        <v>38.609508200640512</v>
      </c>
      <c r="Q82" s="78">
        <v>1.5570279470982464</v>
      </c>
      <c r="R82" s="78">
        <v>60.225296261611341</v>
      </c>
      <c r="S82" s="79">
        <v>59.172923192817613</v>
      </c>
    </row>
    <row r="83" spans="2:19" ht="19.5" customHeight="1" x14ac:dyDescent="0.3">
      <c r="B83" s="18" t="s">
        <v>226</v>
      </c>
      <c r="C83" s="72">
        <v>903.19469343660194</v>
      </c>
      <c r="D83" s="73">
        <v>1.055350093274068</v>
      </c>
      <c r="E83" s="58">
        <v>3.9506460121123632E-2</v>
      </c>
      <c r="F83" s="59">
        <v>5.3688219375669418E-3</v>
      </c>
      <c r="G83" s="59">
        <v>5.6025102778116675E-3</v>
      </c>
      <c r="H83" s="59">
        <v>3.2637007400675231E-4</v>
      </c>
      <c r="I83" s="74">
        <v>0.72207467353622257</v>
      </c>
      <c r="J83" s="75">
        <v>177.54833393629838</v>
      </c>
      <c r="K83" s="76">
        <v>10.288297943011212</v>
      </c>
      <c r="L83" s="76">
        <v>5.0887928190879735E-2</v>
      </c>
      <c r="M83" s="77">
        <v>5.2029095614376285E-3</v>
      </c>
      <c r="N83" s="78">
        <v>39.342075381383339</v>
      </c>
      <c r="O83" s="78">
        <v>5.2374701656407865</v>
      </c>
      <c r="P83" s="78">
        <v>36.015307586299748</v>
      </c>
      <c r="Q83" s="78">
        <v>2.0966341905859531</v>
      </c>
      <c r="R83" s="78">
        <v>235.75662438550441</v>
      </c>
      <c r="S83" s="79">
        <v>113.8561605773755</v>
      </c>
    </row>
    <row r="84" spans="2:19" ht="19.5" customHeight="1" x14ac:dyDescent="0.3">
      <c r="B84" s="18" t="s">
        <v>227</v>
      </c>
      <c r="C84" s="72">
        <v>349.2979278596614</v>
      </c>
      <c r="D84" s="73">
        <v>0.57251056581953497</v>
      </c>
      <c r="E84" s="58">
        <v>3.991636413569527E-2</v>
      </c>
      <c r="F84" s="59">
        <v>3.5504125337814029E-3</v>
      </c>
      <c r="G84" s="59">
        <v>5.8131854809253536E-3</v>
      </c>
      <c r="H84" s="59">
        <v>2.6883888398322541E-4</v>
      </c>
      <c r="I84" s="74">
        <v>0.74753608700491447</v>
      </c>
      <c r="J84" s="75">
        <v>171.39444767374593</v>
      </c>
      <c r="K84" s="76">
        <v>7.8974262972785052</v>
      </c>
      <c r="L84" s="76">
        <v>4.9633828468717847E-2</v>
      </c>
      <c r="M84" s="77">
        <v>3.1024681386391324E-3</v>
      </c>
      <c r="N84" s="78">
        <v>39.742387997359003</v>
      </c>
      <c r="O84" s="78">
        <v>3.463697013264678</v>
      </c>
      <c r="P84" s="78">
        <v>37.365699377515305</v>
      </c>
      <c r="Q84" s="78">
        <v>1.7246475980452374</v>
      </c>
      <c r="R84" s="78">
        <v>177.8812952970847</v>
      </c>
      <c r="S84" s="79">
        <v>71.29148376310286</v>
      </c>
    </row>
    <row r="85" spans="2:19" ht="19.5" customHeight="1" x14ac:dyDescent="0.3">
      <c r="B85" s="18" t="s">
        <v>228</v>
      </c>
      <c r="C85" s="72">
        <v>827.21578373879777</v>
      </c>
      <c r="D85" s="73">
        <v>0.95462524324477005</v>
      </c>
      <c r="E85" s="58">
        <v>3.9578442887310779E-2</v>
      </c>
      <c r="F85" s="59">
        <v>2.6708985342455724E-3</v>
      </c>
      <c r="G85" s="59">
        <v>5.9405961713168143E-3</v>
      </c>
      <c r="H85" s="59">
        <v>2.3657912038650667E-4</v>
      </c>
      <c r="I85" s="74">
        <v>0.78342450850683543</v>
      </c>
      <c r="J85" s="75">
        <v>168.01984026047916</v>
      </c>
      <c r="K85" s="76">
        <v>6.6787863008159336</v>
      </c>
      <c r="L85" s="76">
        <v>4.8244668021809753E-2</v>
      </c>
      <c r="M85" s="77">
        <v>2.1200629591914813E-3</v>
      </c>
      <c r="N85" s="78">
        <v>39.41238523822112</v>
      </c>
      <c r="O85" s="78">
        <v>2.6070612570222522</v>
      </c>
      <c r="P85" s="78">
        <v>38.18224272400326</v>
      </c>
      <c r="Q85" s="78">
        <v>1.5181698344269237</v>
      </c>
      <c r="R85" s="78">
        <v>111.28422435634123</v>
      </c>
      <c r="S85" s="79">
        <v>51.061761961187287</v>
      </c>
    </row>
    <row r="86" spans="2:19" ht="19.5" customHeight="1" x14ac:dyDescent="0.3">
      <c r="B86" s="18" t="s">
        <v>229</v>
      </c>
      <c r="C86" s="72">
        <v>508.15636230786805</v>
      </c>
      <c r="D86" s="73">
        <v>0.7049897133811962</v>
      </c>
      <c r="E86" s="58">
        <v>4.1561079137518574E-2</v>
      </c>
      <c r="F86" s="59">
        <v>3.1754172502438103E-3</v>
      </c>
      <c r="G86" s="59">
        <v>6.0191255243271513E-3</v>
      </c>
      <c r="H86" s="59">
        <v>2.484180880560634E-4</v>
      </c>
      <c r="I86" s="74">
        <v>0.75968328719534106</v>
      </c>
      <c r="J86" s="75">
        <v>165.48031345021724</v>
      </c>
      <c r="K86" s="76">
        <v>6.802614878790548</v>
      </c>
      <c r="L86" s="76">
        <v>4.9895709349562264E-2</v>
      </c>
      <c r="M86" s="77">
        <v>2.6190945390080389E-3</v>
      </c>
      <c r="N86" s="78">
        <v>41.347032903074187</v>
      </c>
      <c r="O86" s="78">
        <v>3.0932510441863457</v>
      </c>
      <c r="P86" s="78">
        <v>38.68546625254217</v>
      </c>
      <c r="Q86" s="78">
        <v>1.5922915825676036</v>
      </c>
      <c r="R86" s="78">
        <v>190.13769328881824</v>
      </c>
      <c r="S86" s="79">
        <v>59.942879336401774</v>
      </c>
    </row>
    <row r="87" spans="2:19" ht="19.5" customHeight="1" x14ac:dyDescent="0.3">
      <c r="B87" s="18" t="s">
        <v>230</v>
      </c>
      <c r="C87" s="72">
        <v>1685.0270053465274</v>
      </c>
      <c r="D87" s="73">
        <v>1.7132872581925112</v>
      </c>
      <c r="E87" s="58">
        <v>4.0950402005110478E-2</v>
      </c>
      <c r="F87" s="59">
        <v>2.2769013411244642E-3</v>
      </c>
      <c r="G87" s="59">
        <v>6.1071822865295111E-3</v>
      </c>
      <c r="H87" s="59">
        <v>2.3052767779669096E-4</v>
      </c>
      <c r="I87" s="74">
        <v>0.83390610833051826</v>
      </c>
      <c r="J87" s="75">
        <v>163.37978619897433</v>
      </c>
      <c r="K87" s="76">
        <v>6.1534648232751969</v>
      </c>
      <c r="L87" s="76">
        <v>4.853852153604013E-2</v>
      </c>
      <c r="M87" s="77">
        <v>1.5482327243402743E-3</v>
      </c>
      <c r="N87" s="78">
        <v>40.751529603671877</v>
      </c>
      <c r="O87" s="78">
        <v>2.219763512099064</v>
      </c>
      <c r="P87" s="78">
        <v>39.249695604200291</v>
      </c>
      <c r="Q87" s="78">
        <v>1.4772512699463434</v>
      </c>
      <c r="R87" s="78">
        <v>125.59936292472747</v>
      </c>
      <c r="S87" s="79">
        <v>37.123069297579889</v>
      </c>
    </row>
    <row r="88" spans="2:19" ht="19.5" customHeight="1" x14ac:dyDescent="0.3">
      <c r="B88" s="18" t="s">
        <v>231</v>
      </c>
      <c r="C88" s="72">
        <v>473.24437239421246</v>
      </c>
      <c r="D88" s="73">
        <v>0.4727026004722652</v>
      </c>
      <c r="E88" s="58">
        <v>3.9119543822348599E-2</v>
      </c>
      <c r="F88" s="59">
        <v>3.2703551236188096E-3</v>
      </c>
      <c r="G88" s="59">
        <v>5.8811370193116996E-3</v>
      </c>
      <c r="H88" s="59">
        <v>2.7384674151086704E-4</v>
      </c>
      <c r="I88" s="74">
        <v>0.76131450561252334</v>
      </c>
      <c r="J88" s="75">
        <v>169.73280022244137</v>
      </c>
      <c r="K88" s="76">
        <v>7.8893119730879135</v>
      </c>
      <c r="L88" s="76">
        <v>4.8171437763309378E-2</v>
      </c>
      <c r="M88" s="77">
        <v>2.7388782250025415E-3</v>
      </c>
      <c r="N88" s="78">
        <v>38.964067739222465</v>
      </c>
      <c r="O88" s="78">
        <v>3.1931390376495159</v>
      </c>
      <c r="P88" s="78">
        <v>37.801196715273292</v>
      </c>
      <c r="Q88" s="78">
        <v>1.7584392956850778</v>
      </c>
      <c r="R88" s="78">
        <v>107.69726222914723</v>
      </c>
      <c r="S88" s="79">
        <v>65.811547136050692</v>
      </c>
    </row>
    <row r="89" spans="2:19" ht="19.5" customHeight="1" x14ac:dyDescent="0.3">
      <c r="B89" s="18" t="s">
        <v>232</v>
      </c>
      <c r="C89" s="72">
        <v>618.34408016519239</v>
      </c>
      <c r="D89" s="73">
        <v>0.5144922791480836</v>
      </c>
      <c r="E89" s="58">
        <v>3.9549489829340222E-2</v>
      </c>
      <c r="F89" s="59">
        <v>3.9066786445764671E-3</v>
      </c>
      <c r="G89" s="59">
        <v>6.0418983970766948E-3</v>
      </c>
      <c r="H89" s="59">
        <v>3.0100124452927694E-4</v>
      </c>
      <c r="I89" s="74">
        <v>0.74039771929291809</v>
      </c>
      <c r="J89" s="75">
        <v>165.37299411600608</v>
      </c>
      <c r="K89" s="76">
        <v>8.231850417720068</v>
      </c>
      <c r="L89" s="76">
        <v>4.7449924525197348E-2</v>
      </c>
      <c r="M89" s="77">
        <v>3.3397883233845316E-3</v>
      </c>
      <c r="N89" s="78">
        <v>39.38410564662653</v>
      </c>
      <c r="O89" s="78">
        <v>3.8122794117084311</v>
      </c>
      <c r="P89" s="78">
        <v>38.831389629737664</v>
      </c>
      <c r="Q89" s="78">
        <v>1.9359464393619998</v>
      </c>
      <c r="R89" s="78">
        <v>71.930795414503251</v>
      </c>
      <c r="S89" s="79">
        <v>81.623372181083795</v>
      </c>
    </row>
    <row r="90" spans="2:19" ht="19.5" customHeight="1" x14ac:dyDescent="0.3">
      <c r="B90" s="18" t="s">
        <v>233</v>
      </c>
      <c r="C90" s="72">
        <v>563.95064664615791</v>
      </c>
      <c r="D90" s="73">
        <v>0.54011655930689395</v>
      </c>
      <c r="E90" s="58">
        <v>9.3478542341409218E-2</v>
      </c>
      <c r="F90" s="59">
        <v>5.8229000707125528E-3</v>
      </c>
      <c r="G90" s="59">
        <v>1.2593928491919426E-2</v>
      </c>
      <c r="H90" s="59">
        <v>4.9586962396854775E-4</v>
      </c>
      <c r="I90" s="74">
        <v>0.80362225937563925</v>
      </c>
      <c r="J90" s="75">
        <v>78.813430804641527</v>
      </c>
      <c r="K90" s="76">
        <v>3.0801223719636885</v>
      </c>
      <c r="L90" s="76">
        <v>5.3449323833472E-2</v>
      </c>
      <c r="M90" s="77">
        <v>2.0665201099721638E-3</v>
      </c>
      <c r="N90" s="78">
        <v>90.738628244102244</v>
      </c>
      <c r="O90" s="78">
        <v>5.3998470159237968</v>
      </c>
      <c r="P90" s="78">
        <v>80.678707988388723</v>
      </c>
      <c r="Q90" s="78">
        <v>3.1471051421932867</v>
      </c>
      <c r="R90" s="78">
        <v>347.91890754663461</v>
      </c>
      <c r="S90" s="79">
        <v>43.131855099862946</v>
      </c>
    </row>
    <row r="91" spans="2:19" ht="19.5" customHeight="1" x14ac:dyDescent="0.3">
      <c r="B91" s="18" t="s">
        <v>234</v>
      </c>
      <c r="C91" s="72">
        <v>564.76031804703302</v>
      </c>
      <c r="D91" s="73">
        <v>0.57566228804302821</v>
      </c>
      <c r="E91" s="58">
        <v>3.9010235769493418E-2</v>
      </c>
      <c r="F91" s="59">
        <v>2.7434457234009027E-3</v>
      </c>
      <c r="G91" s="59">
        <v>6.0220466536116124E-3</v>
      </c>
      <c r="H91" s="59">
        <v>2.478200627716299E-4</v>
      </c>
      <c r="I91" s="74">
        <v>0.77962655434300643</v>
      </c>
      <c r="J91" s="75">
        <v>166.01600958819157</v>
      </c>
      <c r="K91" s="76">
        <v>6.8302469223070226</v>
      </c>
      <c r="L91" s="76">
        <v>4.6984931361143817E-2</v>
      </c>
      <c r="M91" s="77">
        <v>2.1668982254964084E-3</v>
      </c>
      <c r="N91" s="78">
        <v>38.857250979609148</v>
      </c>
      <c r="O91" s="78">
        <v>2.6792912916094593</v>
      </c>
      <c r="P91" s="78">
        <v>38.704184367765393</v>
      </c>
      <c r="Q91" s="78">
        <v>1.5926577546159972</v>
      </c>
      <c r="R91" s="78">
        <v>48.461230172852666</v>
      </c>
      <c r="S91" s="79">
        <v>54.174764615860155</v>
      </c>
    </row>
    <row r="92" spans="2:19" ht="19.5" customHeight="1" x14ac:dyDescent="0.3">
      <c r="B92" s="18" t="s">
        <v>235</v>
      </c>
      <c r="C92" s="72">
        <v>402.08424359078998</v>
      </c>
      <c r="D92" s="73">
        <v>0.67362416545640569</v>
      </c>
      <c r="E92" s="58">
        <v>5.1113293016471384E-2</v>
      </c>
      <c r="F92" s="59">
        <v>1.0953876632878248E-2</v>
      </c>
      <c r="G92" s="59">
        <v>5.4187309256024108E-3</v>
      </c>
      <c r="H92" s="59">
        <v>1.1075090344656591E-3</v>
      </c>
      <c r="I92" s="74">
        <v>0.95386577324936217</v>
      </c>
      <c r="J92" s="75">
        <v>179.84876815244027</v>
      </c>
      <c r="K92" s="76">
        <v>35.82302141711623</v>
      </c>
      <c r="L92" s="76">
        <v>6.6691637359158756E-2</v>
      </c>
      <c r="M92" s="77">
        <v>4.3052365192743176E-3</v>
      </c>
      <c r="N92" s="78">
        <v>50.616724916378566</v>
      </c>
      <c r="O92" s="78">
        <v>10.554051465272352</v>
      </c>
      <c r="P92" s="78">
        <v>34.837082511908882</v>
      </c>
      <c r="Q92" s="78">
        <v>6.9300279072298814</v>
      </c>
      <c r="R92" s="78">
        <v>828.15856855515119</v>
      </c>
      <c r="S92" s="79">
        <v>65.9184850515785</v>
      </c>
    </row>
    <row r="93" spans="2:19" ht="19.5" customHeight="1" x14ac:dyDescent="0.3">
      <c r="B93" s="18" t="s">
        <v>236</v>
      </c>
      <c r="C93" s="72">
        <v>173.19595490711512</v>
      </c>
      <c r="D93" s="73">
        <v>0.86240149649739561</v>
      </c>
      <c r="E93" s="58">
        <v>9.9349784171512329E-2</v>
      </c>
      <c r="F93" s="59">
        <v>7.9331511571854255E-3</v>
      </c>
      <c r="G93" s="59">
        <v>1.4801617810273893E-2</v>
      </c>
      <c r="H93" s="59">
        <v>6.3824497857649474E-4</v>
      </c>
      <c r="I93" s="74">
        <v>0.7580275410868057</v>
      </c>
      <c r="J93" s="75">
        <v>67.496258136476797</v>
      </c>
      <c r="K93" s="76">
        <v>2.9076812821190008</v>
      </c>
      <c r="L93" s="76">
        <v>4.8649308976437301E-2</v>
      </c>
      <c r="M93" s="77">
        <v>2.6721141715430872E-3</v>
      </c>
      <c r="N93" s="78">
        <v>96.175965613125825</v>
      </c>
      <c r="O93" s="78">
        <v>7.3140416431938604</v>
      </c>
      <c r="P93" s="78">
        <v>94.7180851416461</v>
      </c>
      <c r="Q93" s="78">
        <v>4.0729440698802071</v>
      </c>
      <c r="R93" s="78">
        <v>130.96411110127582</v>
      </c>
      <c r="S93" s="79">
        <v>63.348581185364651</v>
      </c>
    </row>
    <row r="94" spans="2:19" ht="19.5" customHeight="1" x14ac:dyDescent="0.3">
      <c r="B94" s="18" t="s">
        <v>237</v>
      </c>
      <c r="C94" s="72">
        <v>2188.4728352741017</v>
      </c>
      <c r="D94" s="73">
        <v>6.0074620550601705E-2</v>
      </c>
      <c r="E94" s="58">
        <v>0.61263756576819794</v>
      </c>
      <c r="F94" s="59">
        <v>2.5029931471973348E-2</v>
      </c>
      <c r="G94" s="59">
        <v>7.5631712334705226E-2</v>
      </c>
      <c r="H94" s="59">
        <v>2.5801758185144972E-3</v>
      </c>
      <c r="I94" s="74">
        <v>0.94407253310073269</v>
      </c>
      <c r="J94" s="75">
        <v>13.185191937608817</v>
      </c>
      <c r="K94" s="76">
        <v>0.44856172491677493</v>
      </c>
      <c r="L94" s="76">
        <v>5.8603037984531522E-2</v>
      </c>
      <c r="M94" s="77">
        <v>8.3331730362501768E-4</v>
      </c>
      <c r="N94" s="78">
        <v>485.22219439836391</v>
      </c>
      <c r="O94" s="78">
        <v>15.699037953829588</v>
      </c>
      <c r="P94" s="78">
        <v>469.99599270483492</v>
      </c>
      <c r="Q94" s="78">
        <v>15.660465303004816</v>
      </c>
      <c r="R94" s="78">
        <v>552.3803292803085</v>
      </c>
      <c r="S94" s="79">
        <v>15.442356197896856</v>
      </c>
    </row>
    <row r="95" spans="2:19" ht="19.5" customHeight="1" x14ac:dyDescent="0.3">
      <c r="B95" s="18" t="s">
        <v>238</v>
      </c>
      <c r="C95" s="72">
        <v>243.67677761636097</v>
      </c>
      <c r="D95" s="73">
        <v>0.53647368883991953</v>
      </c>
      <c r="E95" s="58">
        <v>4.0432710333600498E-2</v>
      </c>
      <c r="F95" s="59">
        <v>4.2750389541030397E-3</v>
      </c>
      <c r="G95" s="59">
        <v>6.141839337673316E-3</v>
      </c>
      <c r="H95" s="59">
        <v>3.1690684920115296E-4</v>
      </c>
      <c r="I95" s="74">
        <v>0.7347928948072211</v>
      </c>
      <c r="J95" s="75">
        <v>162.63160654088432</v>
      </c>
      <c r="K95" s="76">
        <v>8.3818817552507383</v>
      </c>
      <c r="L95" s="76">
        <v>4.7705434685971618E-2</v>
      </c>
      <c r="M95" s="77">
        <v>3.6416782688372656E-3</v>
      </c>
      <c r="N95" s="78">
        <v>40.246427628175674</v>
      </c>
      <c r="O95" s="78">
        <v>4.1678324557462503</v>
      </c>
      <c r="P95" s="78">
        <v>39.471749339720787</v>
      </c>
      <c r="Q95" s="78">
        <v>2.0382525353478029</v>
      </c>
      <c r="R95" s="78">
        <v>84.686030809673952</v>
      </c>
      <c r="S95" s="79">
        <v>88.134778900217867</v>
      </c>
    </row>
    <row r="96" spans="2:19" ht="19.5" customHeight="1" x14ac:dyDescent="0.3">
      <c r="B96" s="18" t="s">
        <v>239</v>
      </c>
      <c r="C96" s="72">
        <v>1172.2023445263078</v>
      </c>
      <c r="D96" s="73">
        <v>0.17407530219742332</v>
      </c>
      <c r="E96" s="58">
        <v>0.35382149953580067</v>
      </c>
      <c r="F96" s="59">
        <v>1.7409762373387587E-2</v>
      </c>
      <c r="G96" s="59">
        <v>4.4020237440915544E-2</v>
      </c>
      <c r="H96" s="59">
        <v>1.58223619925157E-3</v>
      </c>
      <c r="I96" s="74">
        <v>0.86712933253980584</v>
      </c>
      <c r="J96" s="75">
        <v>22.540981089697258</v>
      </c>
      <c r="K96" s="76">
        <v>0.80392761251940759</v>
      </c>
      <c r="L96" s="76">
        <v>5.7861153087307722E-2</v>
      </c>
      <c r="M96" s="77">
        <v>1.474807324892591E-3</v>
      </c>
      <c r="N96" s="78">
        <v>307.591342688336</v>
      </c>
      <c r="O96" s="78">
        <v>13.015739492053171</v>
      </c>
      <c r="P96" s="78">
        <v>277.70426297836752</v>
      </c>
      <c r="Q96" s="78">
        <v>9.7850769968480211</v>
      </c>
      <c r="R96" s="78">
        <v>524.50836289106041</v>
      </c>
      <c r="S96" s="79">
        <v>27.705064740956914</v>
      </c>
    </row>
    <row r="97" spans="2:19" ht="19.5" customHeight="1" x14ac:dyDescent="0.3">
      <c r="B97" s="18" t="s">
        <v>240</v>
      </c>
      <c r="C97" s="72">
        <v>466.20235701022062</v>
      </c>
      <c r="D97" s="73">
        <v>0.57024550140008445</v>
      </c>
      <c r="E97" s="58">
        <v>3.5709491993625518E-2</v>
      </c>
      <c r="F97" s="59">
        <v>3.0679638469666877E-3</v>
      </c>
      <c r="G97" s="59">
        <v>5.9169603718807195E-3</v>
      </c>
      <c r="H97" s="59">
        <v>2.5983432584569371E-4</v>
      </c>
      <c r="I97" s="74">
        <v>0.74761844133537725</v>
      </c>
      <c r="J97" s="75">
        <v>169.61686061185944</v>
      </c>
      <c r="K97" s="76">
        <v>7.4754022195542458</v>
      </c>
      <c r="L97" s="76">
        <v>4.3942295823932963E-2</v>
      </c>
      <c r="M97" s="77">
        <v>2.6591561800905655E-3</v>
      </c>
      <c r="N97" s="78">
        <v>35.626431822725536</v>
      </c>
      <c r="O97" s="78">
        <v>3.0055279768142356</v>
      </c>
      <c r="P97" s="78">
        <v>38.030774592274724</v>
      </c>
      <c r="Q97" s="78">
        <v>1.6775536856698212</v>
      </c>
      <c r="R97" s="78">
        <v>1.5105842036835038E-11</v>
      </c>
      <c r="S97" s="79">
        <v>1.3500564495001105E-9</v>
      </c>
    </row>
    <row r="98" spans="2:19" ht="19.5" customHeight="1" x14ac:dyDescent="0.3">
      <c r="B98" s="18" t="s">
        <v>241</v>
      </c>
      <c r="C98" s="72">
        <v>656.48395594349063</v>
      </c>
      <c r="D98" s="73">
        <v>0.7908834260663572</v>
      </c>
      <c r="E98" s="58">
        <v>3.8630038073620733E-2</v>
      </c>
      <c r="F98" s="59">
        <v>2.7145827258130027E-3</v>
      </c>
      <c r="G98" s="59">
        <v>5.7094811270255175E-3</v>
      </c>
      <c r="H98" s="59">
        <v>2.2270129916377845E-4</v>
      </c>
      <c r="I98" s="74">
        <v>0.76882773520684056</v>
      </c>
      <c r="J98" s="75">
        <v>174.65754869580812</v>
      </c>
      <c r="K98" s="76">
        <v>6.7935608810966022</v>
      </c>
      <c r="L98" s="76">
        <v>4.8948856154722463E-2</v>
      </c>
      <c r="M98" s="77">
        <v>2.3208719381441799E-3</v>
      </c>
      <c r="N98" s="78">
        <v>38.485631015897454</v>
      </c>
      <c r="O98" s="78">
        <v>2.6520914635731287</v>
      </c>
      <c r="P98" s="78">
        <v>36.701007669669245</v>
      </c>
      <c r="Q98" s="78">
        <v>1.4288863713584823</v>
      </c>
      <c r="R98" s="78">
        <v>145.3819489736147</v>
      </c>
      <c r="S98" s="79">
        <v>54.684008112847323</v>
      </c>
    </row>
    <row r="99" spans="2:19" ht="19.5" customHeight="1" x14ac:dyDescent="0.3">
      <c r="B99" s="18" t="s">
        <v>242</v>
      </c>
      <c r="C99" s="72">
        <v>504.01648400825775</v>
      </c>
      <c r="D99" s="73">
        <v>0.6074880688369293</v>
      </c>
      <c r="E99" s="58">
        <v>4.1771920570974702E-2</v>
      </c>
      <c r="F99" s="59">
        <v>4.7822331925634299E-3</v>
      </c>
      <c r="G99" s="59">
        <v>6.1430981107173377E-3</v>
      </c>
      <c r="H99" s="59">
        <v>3.3554892561310924E-4</v>
      </c>
      <c r="I99" s="74">
        <v>0.73051805907175049</v>
      </c>
      <c r="J99" s="75">
        <v>162.29191780944913</v>
      </c>
      <c r="K99" s="76">
        <v>8.8379112751044602</v>
      </c>
      <c r="L99" s="76">
        <v>4.9182589021734648E-2</v>
      </c>
      <c r="M99" s="77">
        <v>4.1041547353882256E-3</v>
      </c>
      <c r="N99" s="78">
        <v>41.552554362405701</v>
      </c>
      <c r="O99" s="78">
        <v>4.6557546286870917</v>
      </c>
      <c r="P99" s="78">
        <v>39.479814372910468</v>
      </c>
      <c r="Q99" s="78">
        <v>2.1553271187584295</v>
      </c>
      <c r="R99" s="78">
        <v>156.54444978666928</v>
      </c>
      <c r="S99" s="79">
        <v>94.857286985267052</v>
      </c>
    </row>
    <row r="100" spans="2:19" ht="19.5" customHeight="1" x14ac:dyDescent="0.3">
      <c r="B100" s="18" t="s">
        <v>243</v>
      </c>
      <c r="C100" s="72">
        <v>302.19218282825886</v>
      </c>
      <c r="D100" s="73">
        <v>0.72768905945638385</v>
      </c>
      <c r="E100" s="58">
        <v>3.7191783211215683E-2</v>
      </c>
      <c r="F100" s="59">
        <v>3.454381044310137E-3</v>
      </c>
      <c r="G100" s="59">
        <v>6.0012832884017708E-3</v>
      </c>
      <c r="H100" s="59">
        <v>2.8678585990816964E-4</v>
      </c>
      <c r="I100" s="74">
        <v>0.74533810094401864</v>
      </c>
      <c r="J100" s="75">
        <v>166.99857545334422</v>
      </c>
      <c r="K100" s="76">
        <v>7.99803439525515</v>
      </c>
      <c r="L100" s="76">
        <v>4.5059858027645353E-2</v>
      </c>
      <c r="M100" s="77">
        <v>2.9511588206175489E-3</v>
      </c>
      <c r="N100" s="78">
        <v>37.078593251611629</v>
      </c>
      <c r="O100" s="78">
        <v>3.3789341626950744</v>
      </c>
      <c r="P100" s="78">
        <v>38.571134964242646</v>
      </c>
      <c r="Q100" s="78">
        <v>1.8490845194733285</v>
      </c>
      <c r="R100" s="78">
        <v>3.6524573283093288E-11</v>
      </c>
      <c r="S100" s="79">
        <v>25.451690039208383</v>
      </c>
    </row>
    <row r="101" spans="2:19" ht="19.5" customHeight="1" x14ac:dyDescent="0.3">
      <c r="B101" s="18" t="s">
        <v>244</v>
      </c>
      <c r="C101" s="72">
        <v>112.75489986438475</v>
      </c>
      <c r="D101" s="73">
        <v>0.56371503165048709</v>
      </c>
      <c r="E101" s="58">
        <v>4.6612460746300197E-2</v>
      </c>
      <c r="F101" s="59">
        <v>5.4709991411651749E-3</v>
      </c>
      <c r="G101" s="59">
        <v>5.7105813679427797E-3</v>
      </c>
      <c r="H101" s="59">
        <v>4.0410368740325514E-4</v>
      </c>
      <c r="I101" s="74">
        <v>0.7660849580125062</v>
      </c>
      <c r="J101" s="75">
        <v>172.52784588073067</v>
      </c>
      <c r="K101" s="76">
        <v>12.028492816595689</v>
      </c>
      <c r="L101" s="76">
        <v>5.8343339151144327E-2</v>
      </c>
      <c r="M101" s="77">
        <v>4.556419648681473E-3</v>
      </c>
      <c r="N101" s="78">
        <v>46.25955304367077</v>
      </c>
      <c r="O101" s="78">
        <v>5.3008281174107452</v>
      </c>
      <c r="P101" s="78">
        <v>36.708060009243468</v>
      </c>
      <c r="Q101" s="78">
        <v>2.5635536637440537</v>
      </c>
      <c r="R101" s="78">
        <v>542.67899587243369</v>
      </c>
      <c r="S101" s="79">
        <v>83.153800768260226</v>
      </c>
    </row>
    <row r="102" spans="2:19" ht="19.5" customHeight="1" x14ac:dyDescent="0.3">
      <c r="B102" s="18" t="s">
        <v>245</v>
      </c>
      <c r="C102" s="72">
        <v>879.75396818181093</v>
      </c>
      <c r="D102" s="73">
        <v>0.59950345708243935</v>
      </c>
      <c r="E102" s="58">
        <v>0.15175713030794322</v>
      </c>
      <c r="F102" s="59">
        <v>7.1596144290533284E-3</v>
      </c>
      <c r="G102" s="59">
        <v>2.2489194865114692E-2</v>
      </c>
      <c r="H102" s="59">
        <v>7.8162484377413777E-4</v>
      </c>
      <c r="I102" s="74">
        <v>0.87701819351177723</v>
      </c>
      <c r="J102" s="75">
        <v>44.463175219327908</v>
      </c>
      <c r="K102" s="76">
        <v>1.5452519552712711</v>
      </c>
      <c r="L102" s="76">
        <v>4.8953035832255923E-2</v>
      </c>
      <c r="M102" s="77">
        <v>1.1560108196189134E-3</v>
      </c>
      <c r="N102" s="78">
        <v>143.46216749926265</v>
      </c>
      <c r="O102" s="78">
        <v>6.3020897975213188</v>
      </c>
      <c r="P102" s="78">
        <v>143.36851900018456</v>
      </c>
      <c r="Q102" s="78">
        <v>4.9505470008819232</v>
      </c>
      <c r="R102" s="78">
        <v>145.582230172545</v>
      </c>
      <c r="S102" s="79">
        <v>27.463220862377369</v>
      </c>
    </row>
    <row r="103" spans="2:19" ht="19.5" customHeight="1" x14ac:dyDescent="0.3">
      <c r="B103" s="18" t="s">
        <v>246</v>
      </c>
      <c r="C103" s="72">
        <v>1037.318110469706</v>
      </c>
      <c r="D103" s="73">
        <v>1.00945497278297</v>
      </c>
      <c r="E103" s="58">
        <v>4.0211256458367567E-2</v>
      </c>
      <c r="F103" s="59">
        <v>5.3484491203204454E-3</v>
      </c>
      <c r="G103" s="59">
        <v>6.0656656446216317E-3</v>
      </c>
      <c r="H103" s="59">
        <v>3.3287551290032844E-4</v>
      </c>
      <c r="I103" s="74">
        <v>0.72279277753528248</v>
      </c>
      <c r="J103" s="75">
        <v>164.60585973075149</v>
      </c>
      <c r="K103" s="76">
        <v>9.0192916671619088</v>
      </c>
      <c r="L103" s="76">
        <v>4.8020091771375874E-2</v>
      </c>
      <c r="M103" s="77">
        <v>4.8398503795017197E-3</v>
      </c>
      <c r="N103" s="78">
        <v>40.030282515001701</v>
      </c>
      <c r="O103" s="78">
        <v>5.2140906216131526</v>
      </c>
      <c r="P103" s="78">
        <v>38.98368121134898</v>
      </c>
      <c r="Q103" s="78">
        <v>2.1450173207833321</v>
      </c>
      <c r="R103" s="78">
        <v>100.25909816611329</v>
      </c>
      <c r="S103" s="79">
        <v>115.06208772016336</v>
      </c>
    </row>
    <row r="104" spans="2:19" ht="19.5" customHeight="1" x14ac:dyDescent="0.3">
      <c r="B104" s="18" t="s">
        <v>247</v>
      </c>
      <c r="C104" s="72">
        <v>424.97653276997721</v>
      </c>
      <c r="D104" s="73">
        <v>0.49841571369119242</v>
      </c>
      <c r="E104" s="58">
        <v>3.6180397108673101E-2</v>
      </c>
      <c r="F104" s="59">
        <v>3.165229352118938E-3</v>
      </c>
      <c r="G104" s="59">
        <v>5.8007616151611874E-3</v>
      </c>
      <c r="H104" s="59">
        <v>2.6645514946090624E-4</v>
      </c>
      <c r="I104" s="74">
        <v>0.75032091529393397</v>
      </c>
      <c r="J104" s="75">
        <v>172.70596906048311</v>
      </c>
      <c r="K104" s="76">
        <v>7.9476514683349393</v>
      </c>
      <c r="L104" s="76">
        <v>4.5332610414001794E-2</v>
      </c>
      <c r="M104" s="77">
        <v>2.7685638328344788E-3</v>
      </c>
      <c r="N104" s="78">
        <v>36.087990213699435</v>
      </c>
      <c r="O104" s="78">
        <v>3.0993332352916241</v>
      </c>
      <c r="P104" s="78">
        <v>37.286072384895448</v>
      </c>
      <c r="Q104" s="78">
        <v>1.7174004851718352</v>
      </c>
      <c r="R104" s="78">
        <v>8.7160708552164709E-9</v>
      </c>
      <c r="S104" s="79">
        <v>34.77901697647799</v>
      </c>
    </row>
    <row r="105" spans="2:19" ht="19.5" customHeight="1" x14ac:dyDescent="0.3">
      <c r="B105" s="18" t="s">
        <v>248</v>
      </c>
      <c r="C105" s="72">
        <v>335.18735240108538</v>
      </c>
      <c r="D105" s="73">
        <v>0.58912752040375904</v>
      </c>
      <c r="E105" s="58">
        <v>3.7536140812674146E-2</v>
      </c>
      <c r="F105" s="59">
        <v>3.2860818776802542E-3</v>
      </c>
      <c r="G105" s="59">
        <v>5.7884982766278625E-3</v>
      </c>
      <c r="H105" s="59">
        <v>2.6359494395552174E-4</v>
      </c>
      <c r="I105" s="74">
        <v>0.74866023104219714</v>
      </c>
      <c r="J105" s="75">
        <v>172.69808016018811</v>
      </c>
      <c r="K105" s="76">
        <v>7.8616208538313819</v>
      </c>
      <c r="L105" s="76">
        <v>4.7029155490796275E-2</v>
      </c>
      <c r="M105" s="77">
        <v>2.8872812394882242E-3</v>
      </c>
      <c r="N105" s="78">
        <v>37.415654195307674</v>
      </c>
      <c r="O105" s="78">
        <v>3.2133749967085237</v>
      </c>
      <c r="P105" s="78">
        <v>37.207473278190257</v>
      </c>
      <c r="Q105" s="78">
        <v>1.6959004231158896</v>
      </c>
      <c r="R105" s="78">
        <v>50.707800940652859</v>
      </c>
      <c r="S105" s="79">
        <v>71.700567650397048</v>
      </c>
    </row>
    <row r="106" spans="2:19" ht="19.5" customHeight="1" x14ac:dyDescent="0.3">
      <c r="B106" s="18" t="s">
        <v>249</v>
      </c>
      <c r="C106" s="72">
        <v>549.81874403482664</v>
      </c>
      <c r="D106" s="73">
        <v>0.76489579382740414</v>
      </c>
      <c r="E106" s="58">
        <v>3.6852353033538579E-2</v>
      </c>
      <c r="F106" s="59">
        <v>2.8814477482198412E-3</v>
      </c>
      <c r="G106" s="59">
        <v>5.8482543784721397E-3</v>
      </c>
      <c r="H106" s="59">
        <v>2.4966585973323311E-4</v>
      </c>
      <c r="I106" s="74">
        <v>0.76118845198470386</v>
      </c>
      <c r="J106" s="75">
        <v>171.20854095299657</v>
      </c>
      <c r="K106" s="76">
        <v>7.3182966825214626</v>
      </c>
      <c r="L106" s="76">
        <v>4.5774193371474009E-2</v>
      </c>
      <c r="M106" s="77">
        <v>2.4447807454780128E-3</v>
      </c>
      <c r="N106" s="78">
        <v>36.746245788767069</v>
      </c>
      <c r="O106" s="78">
        <v>2.8198251941927452</v>
      </c>
      <c r="P106" s="78">
        <v>37.590457514287095</v>
      </c>
      <c r="Q106" s="78">
        <v>1.6077963213733741</v>
      </c>
      <c r="R106" s="78">
        <v>3.1645044251070605E-3</v>
      </c>
      <c r="S106" s="79">
        <v>49.050337263849855</v>
      </c>
    </row>
    <row r="107" spans="2:19" ht="19.5" customHeight="1" x14ac:dyDescent="0.3">
      <c r="B107" s="18" t="s">
        <v>250</v>
      </c>
      <c r="C107" s="72">
        <v>557.95168615242585</v>
      </c>
      <c r="D107" s="73">
        <v>0.57597402416519883</v>
      </c>
      <c r="E107" s="58">
        <v>3.7878330754097404E-2</v>
      </c>
      <c r="F107" s="59">
        <v>2.8523516192607424E-3</v>
      </c>
      <c r="G107" s="59">
        <v>5.9284879966678972E-3</v>
      </c>
      <c r="H107" s="59">
        <v>2.5046858089962718E-4</v>
      </c>
      <c r="I107" s="74">
        <v>0.76773074594847324</v>
      </c>
      <c r="J107" s="75">
        <v>168.76412024863978</v>
      </c>
      <c r="K107" s="76">
        <v>7.133677877253902</v>
      </c>
      <c r="L107" s="76">
        <v>4.6376823879883206E-2</v>
      </c>
      <c r="M107" s="77">
        <v>2.3510021195340051E-3</v>
      </c>
      <c r="N107" s="78">
        <v>37.750482611919942</v>
      </c>
      <c r="O107" s="78">
        <v>2.7886134038821382</v>
      </c>
      <c r="P107" s="78">
        <v>38.104648899045557</v>
      </c>
      <c r="Q107" s="78">
        <v>1.6114261301421489</v>
      </c>
      <c r="R107" s="78">
        <v>17.255694353238376</v>
      </c>
      <c r="S107" s="79">
        <v>59.798893474893362</v>
      </c>
    </row>
    <row r="108" spans="2:19" ht="19.5" customHeight="1" x14ac:dyDescent="0.3">
      <c r="B108" s="18" t="s">
        <v>251</v>
      </c>
      <c r="C108" s="72">
        <v>502.65607904228125</v>
      </c>
      <c r="D108" s="73">
        <v>0.58382834601744604</v>
      </c>
      <c r="E108" s="58">
        <v>3.7789551657617458E-2</v>
      </c>
      <c r="F108" s="59">
        <v>2.9412552346701191E-3</v>
      </c>
      <c r="G108" s="59">
        <v>6.0067497232454414E-3</v>
      </c>
      <c r="H108" s="59">
        <v>2.5185280133821448E-4</v>
      </c>
      <c r="I108" s="74">
        <v>0.75919844312567453</v>
      </c>
      <c r="J108" s="75">
        <v>166.70990359008795</v>
      </c>
      <c r="K108" s="76">
        <v>6.9995413992002717</v>
      </c>
      <c r="L108" s="76">
        <v>4.5704944990565773E-2</v>
      </c>
      <c r="M108" s="77">
        <v>2.4437311348908786E-3</v>
      </c>
      <c r="N108" s="78">
        <v>37.663624024505339</v>
      </c>
      <c r="O108" s="78">
        <v>2.8757146977954875</v>
      </c>
      <c r="P108" s="78">
        <v>38.606163555105603</v>
      </c>
      <c r="Q108" s="78">
        <v>1.6219983159753533</v>
      </c>
      <c r="R108" s="78">
        <v>4.6144938257869735E-4</v>
      </c>
      <c r="S108" s="79">
        <v>45.50359259239206</v>
      </c>
    </row>
    <row r="109" spans="2:19" ht="19.5" customHeight="1" x14ac:dyDescent="0.3">
      <c r="B109" s="18" t="s">
        <v>252</v>
      </c>
      <c r="C109" s="72">
        <v>6570.4265096165773</v>
      </c>
      <c r="D109" s="73">
        <v>0.33964637737864295</v>
      </c>
      <c r="E109" s="58">
        <v>9.0287676536041944E-2</v>
      </c>
      <c r="F109" s="59">
        <v>3.7205640843817845E-3</v>
      </c>
      <c r="G109" s="59">
        <v>1.3658883908164388E-2</v>
      </c>
      <c r="H109" s="59">
        <v>4.5541717202896595E-4</v>
      </c>
      <c r="I109" s="74">
        <v>0.92974162993091691</v>
      </c>
      <c r="J109" s="75">
        <v>73.195271388638346</v>
      </c>
      <c r="K109" s="76">
        <v>2.4399192469803457</v>
      </c>
      <c r="L109" s="76">
        <v>4.7944804626228847E-2</v>
      </c>
      <c r="M109" s="77">
        <v>7.6563415349704077E-4</v>
      </c>
      <c r="N109" s="78">
        <v>87.771320350258989</v>
      </c>
      <c r="O109" s="78">
        <v>3.4620023371997206</v>
      </c>
      <c r="P109" s="78">
        <v>87.454905201994421</v>
      </c>
      <c r="Q109" s="78">
        <v>2.903246721902824</v>
      </c>
      <c r="R109" s="78">
        <v>96.546388698045178</v>
      </c>
      <c r="S109" s="79">
        <v>18.791618280278087</v>
      </c>
    </row>
    <row r="110" spans="2:19" ht="19.5" customHeight="1" x14ac:dyDescent="0.3">
      <c r="B110" s="18" t="s">
        <v>253</v>
      </c>
      <c r="C110" s="72">
        <v>438.45043502175963</v>
      </c>
      <c r="D110" s="73">
        <v>0.93347319494814729</v>
      </c>
      <c r="E110" s="58">
        <v>4.1144971321271914E-2</v>
      </c>
      <c r="F110" s="59">
        <v>3.1844460074520724E-3</v>
      </c>
      <c r="G110" s="59">
        <v>6.0056570679456467E-3</v>
      </c>
      <c r="H110" s="59">
        <v>2.7399174357277558E-4</v>
      </c>
      <c r="I110" s="74">
        <v>0.77586001322320686</v>
      </c>
      <c r="J110" s="75">
        <v>165.92866123422593</v>
      </c>
      <c r="K110" s="76">
        <v>7.5436285309996975</v>
      </c>
      <c r="L110" s="76">
        <v>4.9529988135720827E-2</v>
      </c>
      <c r="M110" s="77">
        <v>2.5241035319470877E-3</v>
      </c>
      <c r="N110" s="78">
        <v>40.941302261946859</v>
      </c>
      <c r="O110" s="78">
        <v>3.1032782875203537</v>
      </c>
      <c r="P110" s="78">
        <v>38.599161899851126</v>
      </c>
      <c r="Q110" s="78">
        <v>1.7556588553843455</v>
      </c>
      <c r="R110" s="78">
        <v>172.99583123037627</v>
      </c>
      <c r="S110" s="79">
        <v>58.407533720237126</v>
      </c>
    </row>
    <row r="111" spans="2:19" ht="19.5" customHeight="1" x14ac:dyDescent="0.3">
      <c r="B111" s="18" t="s">
        <v>254</v>
      </c>
      <c r="C111" s="72">
        <v>649.42663653555121</v>
      </c>
      <c r="D111" s="73">
        <v>0.89663754764284798</v>
      </c>
      <c r="E111" s="58">
        <v>4.6626762872257844E-2</v>
      </c>
      <c r="F111" s="59">
        <v>4.2292563612849367E-3</v>
      </c>
      <c r="G111" s="59">
        <v>5.7480031657020092E-3</v>
      </c>
      <c r="H111" s="59">
        <v>2.5302734914660829E-4</v>
      </c>
      <c r="I111" s="74">
        <v>0.73832760873234293</v>
      </c>
      <c r="J111" s="75">
        <v>171.4802298316315</v>
      </c>
      <c r="K111" s="76">
        <v>7.440387927935487</v>
      </c>
      <c r="L111" s="76">
        <v>5.8006862092568126E-2</v>
      </c>
      <c r="M111" s="77">
        <v>3.8030607851468109E-3</v>
      </c>
      <c r="N111" s="78">
        <v>46.273428319997933</v>
      </c>
      <c r="O111" s="78">
        <v>4.0988660507775734</v>
      </c>
      <c r="P111" s="78">
        <v>36.947922176605985</v>
      </c>
      <c r="Q111" s="78">
        <v>1.6103240856051053</v>
      </c>
      <c r="R111" s="78">
        <v>530.02109495968307</v>
      </c>
      <c r="S111" s="79">
        <v>70.246402152620021</v>
      </c>
    </row>
    <row r="112" spans="2:19" ht="19.5" customHeight="1" x14ac:dyDescent="0.3">
      <c r="B112" s="18" t="s">
        <v>255</v>
      </c>
      <c r="C112" s="72">
        <v>464.31061160961866</v>
      </c>
      <c r="D112" s="73">
        <v>0.62806304535988189</v>
      </c>
      <c r="E112" s="58">
        <v>4.0260772375643732E-2</v>
      </c>
      <c r="F112" s="59">
        <v>3.0489726167884528E-3</v>
      </c>
      <c r="G112" s="59">
        <v>5.7535799404551113E-3</v>
      </c>
      <c r="H112" s="59">
        <v>2.4014383625844789E-4</v>
      </c>
      <c r="I112" s="74">
        <v>0.76328434285921265</v>
      </c>
      <c r="J112" s="75">
        <v>172.97155106069943</v>
      </c>
      <c r="K112" s="76">
        <v>7.1849012539899064</v>
      </c>
      <c r="L112" s="76">
        <v>5.0522732706318872E-2</v>
      </c>
      <c r="M112" s="77">
        <v>2.6049377701661152E-3</v>
      </c>
      <c r="N112" s="78">
        <v>40.078615415017815</v>
      </c>
      <c r="O112" s="78">
        <v>2.9738782255596306</v>
      </c>
      <c r="P112" s="78">
        <v>36.983666816491798</v>
      </c>
      <c r="Q112" s="78">
        <v>1.5381569973586458</v>
      </c>
      <c r="R112" s="78">
        <v>219.1143603504276</v>
      </c>
      <c r="S112" s="79">
        <v>58.590807145426311</v>
      </c>
    </row>
    <row r="113" spans="2:19" ht="19.5" customHeight="1" x14ac:dyDescent="0.3">
      <c r="B113" s="18" t="s">
        <v>256</v>
      </c>
      <c r="C113" s="72">
        <v>478.58344924690618</v>
      </c>
      <c r="D113" s="73">
        <v>0.72060168749103404</v>
      </c>
      <c r="E113" s="58">
        <v>4.2426882741608989E-2</v>
      </c>
      <c r="F113" s="59">
        <v>3.0719890885332894E-3</v>
      </c>
      <c r="G113" s="59">
        <v>6.2360399474523653E-3</v>
      </c>
      <c r="H113" s="59">
        <v>2.6180577634716168E-4</v>
      </c>
      <c r="I113" s="74">
        <v>0.77554075371687758</v>
      </c>
      <c r="J113" s="75">
        <v>159.87023212574388</v>
      </c>
      <c r="K113" s="76">
        <v>6.6913606099177292</v>
      </c>
      <c r="L113" s="76">
        <v>4.9208347405944659E-2</v>
      </c>
      <c r="M113" s="77">
        <v>2.356812467388501E-3</v>
      </c>
      <c r="N113" s="78">
        <v>42.190725259942901</v>
      </c>
      <c r="O113" s="78">
        <v>2.9900896597337692</v>
      </c>
      <c r="P113" s="78">
        <v>40.075270332013545</v>
      </c>
      <c r="Q113" s="78">
        <v>1.6781157306157319</v>
      </c>
      <c r="R113" s="78">
        <v>157.76995916388071</v>
      </c>
      <c r="S113" s="79">
        <v>55.103996114589648</v>
      </c>
    </row>
    <row r="114" spans="2:19" ht="19.5" customHeight="1" x14ac:dyDescent="0.3">
      <c r="B114" s="18" t="s">
        <v>257</v>
      </c>
      <c r="C114" s="72">
        <v>186.76334723116548</v>
      </c>
      <c r="D114" s="73">
        <v>0.54095506846107666</v>
      </c>
      <c r="E114" s="58">
        <v>0.10389820010425083</v>
      </c>
      <c r="F114" s="59">
        <v>8.1052007860097763E-3</v>
      </c>
      <c r="G114" s="59">
        <v>1.5267915189696613E-2</v>
      </c>
      <c r="H114" s="59">
        <v>6.6225154077106062E-4</v>
      </c>
      <c r="I114" s="74">
        <v>0.76397926366915336</v>
      </c>
      <c r="J114" s="75">
        <v>65.386615563346055</v>
      </c>
      <c r="K114" s="76">
        <v>2.8313965253776003</v>
      </c>
      <c r="L114" s="76">
        <v>4.9286381411388393E-2</v>
      </c>
      <c r="M114" s="77">
        <v>2.6076510808300743E-3</v>
      </c>
      <c r="N114" s="78">
        <v>100.36831350235875</v>
      </c>
      <c r="O114" s="78">
        <v>7.4416406621704994</v>
      </c>
      <c r="P114" s="78">
        <v>97.679506948922182</v>
      </c>
      <c r="Q114" s="78">
        <v>4.2207140318144738</v>
      </c>
      <c r="R114" s="78">
        <v>161.47699508802239</v>
      </c>
      <c r="S114" s="79">
        <v>60.725065707053602</v>
      </c>
    </row>
    <row r="115" spans="2:19" ht="19.5" customHeight="1" x14ac:dyDescent="0.3">
      <c r="B115" s="18" t="s">
        <v>258</v>
      </c>
      <c r="C115" s="72">
        <v>155.44697800607065</v>
      </c>
      <c r="D115" s="73">
        <v>0.75795983770827491</v>
      </c>
      <c r="E115" s="58">
        <v>9.0920224773357705E-2</v>
      </c>
      <c r="F115" s="59">
        <v>7.9513890672023076E-3</v>
      </c>
      <c r="G115" s="59">
        <v>1.3239199437836913E-2</v>
      </c>
      <c r="H115" s="59">
        <v>5.9229481316566462E-4</v>
      </c>
      <c r="I115" s="74">
        <v>0.74623604928566589</v>
      </c>
      <c r="J115" s="75">
        <v>75.341611908097946</v>
      </c>
      <c r="K115" s="76">
        <v>3.3620776882813681</v>
      </c>
      <c r="L115" s="76">
        <v>4.9696460585300202E-2</v>
      </c>
      <c r="M115" s="77">
        <v>3.0695777336124824E-3</v>
      </c>
      <c r="N115" s="78">
        <v>88.360240625265916</v>
      </c>
      <c r="O115" s="78">
        <v>7.387368451697057</v>
      </c>
      <c r="P115" s="78">
        <v>84.785348224835175</v>
      </c>
      <c r="Q115" s="78">
        <v>3.7812618043927992</v>
      </c>
      <c r="R115" s="78">
        <v>180.8209508040282</v>
      </c>
      <c r="S115" s="79">
        <v>70.427343306787918</v>
      </c>
    </row>
    <row r="116" spans="2:19" ht="19.5" customHeight="1" x14ac:dyDescent="0.3">
      <c r="B116" s="18" t="s">
        <v>259</v>
      </c>
      <c r="C116" s="72">
        <v>699.86475650891441</v>
      </c>
      <c r="D116" s="73">
        <v>0.58679967788880905</v>
      </c>
      <c r="E116" s="58">
        <v>4.8464642285963942E-2</v>
      </c>
      <c r="F116" s="59">
        <v>3.4689502848349097E-3</v>
      </c>
      <c r="G116" s="59">
        <v>6.2930883250769121E-3</v>
      </c>
      <c r="H116" s="59">
        <v>2.5565892363509644E-4</v>
      </c>
      <c r="I116" s="74">
        <v>0.77038232047440269</v>
      </c>
      <c r="J116" s="75">
        <v>157.19491570382309</v>
      </c>
      <c r="K116" s="76">
        <v>6.317393750567204</v>
      </c>
      <c r="L116" s="76">
        <v>5.527052089210701E-2</v>
      </c>
      <c r="M116" s="77">
        <v>2.6542872219454212E-3</v>
      </c>
      <c r="N116" s="78">
        <v>48.054880035853238</v>
      </c>
      <c r="O116" s="78">
        <v>3.3567207871922875</v>
      </c>
      <c r="P116" s="78">
        <v>40.440738305140187</v>
      </c>
      <c r="Q116" s="78">
        <v>1.6277083765512024</v>
      </c>
      <c r="R116" s="78">
        <v>423.18266069424141</v>
      </c>
      <c r="S116" s="79">
        <v>52.708169829268172</v>
      </c>
    </row>
    <row r="117" spans="2:19" ht="19.5" customHeight="1" x14ac:dyDescent="0.3">
      <c r="B117" s="18" t="s">
        <v>260</v>
      </c>
      <c r="C117" s="72">
        <v>244.45820568639652</v>
      </c>
      <c r="D117" s="73">
        <v>0.93137537899216105</v>
      </c>
      <c r="E117" s="58">
        <v>4.1905964924766989E-2</v>
      </c>
      <c r="F117" s="59">
        <v>3.9604570568389967E-3</v>
      </c>
      <c r="G117" s="59">
        <v>5.9857234852975783E-3</v>
      </c>
      <c r="H117" s="59">
        <v>3.0990355519687333E-4</v>
      </c>
      <c r="I117" s="74">
        <v>0.75337429888602481</v>
      </c>
      <c r="J117" s="75">
        <v>166.26399562355112</v>
      </c>
      <c r="K117" s="76">
        <v>8.5668859418490264</v>
      </c>
      <c r="L117" s="76">
        <v>5.0548015402104074E-2</v>
      </c>
      <c r="M117" s="77">
        <v>3.2951057328593873E-3</v>
      </c>
      <c r="N117" s="78">
        <v>41.683194867217523</v>
      </c>
      <c r="O117" s="78">
        <v>3.8559759377020555</v>
      </c>
      <c r="P117" s="78">
        <v>38.471427625112568</v>
      </c>
      <c r="Q117" s="78">
        <v>1.9848520925334396</v>
      </c>
      <c r="R117" s="78">
        <v>220.2720121535915</v>
      </c>
      <c r="S117" s="79">
        <v>73.714924719319868</v>
      </c>
    </row>
    <row r="118" spans="2:19" ht="19.5" customHeight="1" x14ac:dyDescent="0.3">
      <c r="B118" s="18" t="s">
        <v>261</v>
      </c>
      <c r="C118" s="72">
        <v>576.37925586868005</v>
      </c>
      <c r="D118" s="73">
        <v>0.14283223898373609</v>
      </c>
      <c r="E118" s="58">
        <v>0.40398841039624228</v>
      </c>
      <c r="F118" s="59">
        <v>2.3030075716240141E-2</v>
      </c>
      <c r="G118" s="59">
        <v>4.8599757063504168E-2</v>
      </c>
      <c r="H118" s="59">
        <v>2.4986701885569827E-3</v>
      </c>
      <c r="I118" s="74">
        <v>0.95458057710033317</v>
      </c>
      <c r="J118" s="75">
        <v>20.384128716583717</v>
      </c>
      <c r="K118" s="76">
        <v>1.0382292052877535</v>
      </c>
      <c r="L118" s="76">
        <v>5.9743561698533412E-2</v>
      </c>
      <c r="M118" s="77">
        <v>1.035895775470494E-3</v>
      </c>
      <c r="N118" s="78">
        <v>344.53678313044429</v>
      </c>
      <c r="O118" s="78">
        <v>16.587725580359347</v>
      </c>
      <c r="P118" s="78">
        <v>305.91915860934472</v>
      </c>
      <c r="Q118" s="78">
        <v>15.35858860274282</v>
      </c>
      <c r="R118" s="78">
        <v>594.29960176106863</v>
      </c>
      <c r="S118" s="79">
        <v>18.677939568544502</v>
      </c>
    </row>
    <row r="119" spans="2:19" ht="19.5" customHeight="1" x14ac:dyDescent="0.3">
      <c r="B119" s="18" t="s">
        <v>262</v>
      </c>
      <c r="C119" s="72">
        <v>383.64076386744199</v>
      </c>
      <c r="D119" s="73">
        <v>0.69468775239881753</v>
      </c>
      <c r="E119" s="58">
        <v>4.0512703091650358E-2</v>
      </c>
      <c r="F119" s="59">
        <v>3.3648796778521887E-3</v>
      </c>
      <c r="G119" s="59">
        <v>5.7928578401580388E-3</v>
      </c>
      <c r="H119" s="59">
        <v>2.7974043050053789E-4</v>
      </c>
      <c r="I119" s="74">
        <v>0.76961173003172245</v>
      </c>
      <c r="J119" s="75">
        <v>171.8056468866163</v>
      </c>
      <c r="K119" s="76">
        <v>8.2571487248794764</v>
      </c>
      <c r="L119" s="76">
        <v>5.0496201019658751E-2</v>
      </c>
      <c r="M119" s="77">
        <v>2.7951761525725565E-3</v>
      </c>
      <c r="N119" s="78">
        <v>40.324491464375477</v>
      </c>
      <c r="O119" s="78">
        <v>3.2809618985749864</v>
      </c>
      <c r="P119" s="78">
        <v>37.235415028678347</v>
      </c>
      <c r="Q119" s="78">
        <v>1.7909957314057154</v>
      </c>
      <c r="R119" s="78">
        <v>217.89863375153192</v>
      </c>
      <c r="S119" s="79">
        <v>62.834085917075527</v>
      </c>
    </row>
    <row r="120" spans="2:19" ht="19.5" customHeight="1" x14ac:dyDescent="0.3">
      <c r="B120" s="18" t="s">
        <v>263</v>
      </c>
      <c r="C120" s="72">
        <v>525.77828535348272</v>
      </c>
      <c r="D120" s="73">
        <v>0.56472732467601627</v>
      </c>
      <c r="E120" s="58">
        <v>3.9544157077860125E-2</v>
      </c>
      <c r="F120" s="59">
        <v>2.9651958885666017E-3</v>
      </c>
      <c r="G120" s="59">
        <v>5.9203087379662289E-3</v>
      </c>
      <c r="H120" s="59">
        <v>2.5312752541951499E-4</v>
      </c>
      <c r="I120" s="74">
        <v>0.77058583163830796</v>
      </c>
      <c r="J120" s="75">
        <v>168.57007737620114</v>
      </c>
      <c r="K120" s="76">
        <v>7.1928391054829177</v>
      </c>
      <c r="L120" s="76">
        <v>4.8360731301736314E-2</v>
      </c>
      <c r="M120" s="77">
        <v>2.4239731977293102E-3</v>
      </c>
      <c r="N120" s="78">
        <v>39.378896852411543</v>
      </c>
      <c r="O120" s="78">
        <v>2.8942153780432136</v>
      </c>
      <c r="P120" s="78">
        <v>38.052232545113057</v>
      </c>
      <c r="Q120" s="78">
        <v>1.6246460909656457</v>
      </c>
      <c r="R120" s="78">
        <v>116.95321416822846</v>
      </c>
      <c r="S120" s="79">
        <v>58.054730246529644</v>
      </c>
    </row>
    <row r="121" spans="2:19" ht="19.5" customHeight="1" x14ac:dyDescent="0.3">
      <c r="B121" s="18" t="s">
        <v>264</v>
      </c>
      <c r="C121" s="72">
        <v>319.63610009416789</v>
      </c>
      <c r="D121" s="73">
        <v>0.59969094482116492</v>
      </c>
      <c r="E121" s="58">
        <v>5.4892989024920125E-2</v>
      </c>
      <c r="F121" s="59">
        <v>4.7770463452670329E-3</v>
      </c>
      <c r="G121" s="59">
        <v>6.0122509101248056E-3</v>
      </c>
      <c r="H121" s="59">
        <v>2.8068074562819157E-4</v>
      </c>
      <c r="I121" s="74">
        <v>0.75002406403827471</v>
      </c>
      <c r="J121" s="75">
        <v>162.52654931698822</v>
      </c>
      <c r="K121" s="76">
        <v>7.414147998765471</v>
      </c>
      <c r="L121" s="76">
        <v>6.4724878688086171E-2</v>
      </c>
      <c r="M121" s="77">
        <v>3.9366712557997096E-3</v>
      </c>
      <c r="N121" s="78">
        <v>54.261389632501157</v>
      </c>
      <c r="O121" s="78">
        <v>4.5929292001254538</v>
      </c>
      <c r="P121" s="78">
        <v>38.641414642801827</v>
      </c>
      <c r="Q121" s="78">
        <v>1.7705109663656688</v>
      </c>
      <c r="R121" s="78">
        <v>765.4059487525177</v>
      </c>
      <c r="S121" s="79">
        <v>62.801941140763347</v>
      </c>
    </row>
    <row r="122" spans="2:19" ht="19.5" customHeight="1" x14ac:dyDescent="0.3">
      <c r="B122" s="18" t="s">
        <v>265</v>
      </c>
      <c r="C122" s="72">
        <v>1030.732269002566</v>
      </c>
      <c r="D122" s="73">
        <v>0.29735551599448479</v>
      </c>
      <c r="E122" s="58">
        <v>3.8681062244819826E-2</v>
      </c>
      <c r="F122" s="59">
        <v>2.2863207026234222E-3</v>
      </c>
      <c r="G122" s="59">
        <v>5.994171205614629E-3</v>
      </c>
      <c r="H122" s="59">
        <v>2.245695068889353E-4</v>
      </c>
      <c r="I122" s="74">
        <v>0.80986687989365103</v>
      </c>
      <c r="J122" s="75">
        <v>166.8234248074524</v>
      </c>
      <c r="K122" s="76">
        <v>6.2497817425239246</v>
      </c>
      <c r="L122" s="76">
        <v>4.6815048284631962E-2</v>
      </c>
      <c r="M122" s="77">
        <v>1.6947340239455188E-3</v>
      </c>
      <c r="N122" s="78">
        <v>38.535511920827588</v>
      </c>
      <c r="O122" s="78">
        <v>2.2338086381225963</v>
      </c>
      <c r="P122" s="78">
        <v>38.525560873862034</v>
      </c>
      <c r="Q122" s="78">
        <v>1.4427309980318139</v>
      </c>
      <c r="R122" s="78">
        <v>39.802634609731093</v>
      </c>
      <c r="S122" s="79">
        <v>42.742756212268318</v>
      </c>
    </row>
    <row r="123" spans="2:19" ht="19.5" customHeight="1" x14ac:dyDescent="0.3">
      <c r="B123" s="18" t="s">
        <v>266</v>
      </c>
      <c r="C123" s="72">
        <v>132.60954924426434</v>
      </c>
      <c r="D123" s="73">
        <v>0.6282946051118482</v>
      </c>
      <c r="E123" s="58">
        <v>0.10654958889546036</v>
      </c>
      <c r="F123" s="59">
        <v>9.0560272427060891E-3</v>
      </c>
      <c r="G123" s="59">
        <v>1.5483723559043927E-2</v>
      </c>
      <c r="H123" s="59">
        <v>7.1411526400153881E-4</v>
      </c>
      <c r="I123" s="74">
        <v>0.75595403242359593</v>
      </c>
      <c r="J123" s="75">
        <v>64.434552906906575</v>
      </c>
      <c r="K123" s="76">
        <v>2.9648720427550503</v>
      </c>
      <c r="L123" s="76">
        <v>4.9808177226968717E-2</v>
      </c>
      <c r="M123" s="77">
        <v>2.9163490561853645E-3</v>
      </c>
      <c r="N123" s="78">
        <v>102.80417880595323</v>
      </c>
      <c r="O123" s="78">
        <v>8.2929623214940591</v>
      </c>
      <c r="P123" s="78">
        <v>99.049630317502263</v>
      </c>
      <c r="Q123" s="78">
        <v>4.5490468266249211</v>
      </c>
      <c r="R123" s="78">
        <v>186.05129669503222</v>
      </c>
      <c r="S123" s="79">
        <v>66.772628850225459</v>
      </c>
    </row>
    <row r="124" spans="2:19" ht="19.5" customHeight="1" x14ac:dyDescent="0.3">
      <c r="B124" s="18" t="s">
        <v>267</v>
      </c>
      <c r="C124" s="72">
        <v>381.55704514693178</v>
      </c>
      <c r="D124" s="73">
        <v>0.52629984924755091</v>
      </c>
      <c r="E124" s="58">
        <v>4.3594953861033903E-2</v>
      </c>
      <c r="F124" s="59">
        <v>3.6836143078383073E-3</v>
      </c>
      <c r="G124" s="59">
        <v>5.9314554530414121E-3</v>
      </c>
      <c r="H124" s="59">
        <v>2.7823695809668869E-4</v>
      </c>
      <c r="I124" s="74">
        <v>0.75918107346033725</v>
      </c>
      <c r="J124" s="75">
        <v>167.27723436342066</v>
      </c>
      <c r="K124" s="76">
        <v>7.7855356158929201</v>
      </c>
      <c r="L124" s="76">
        <v>5.2905778915991748E-2</v>
      </c>
      <c r="M124" s="77">
        <v>3.0551016297131299E-3</v>
      </c>
      <c r="N124" s="78">
        <v>43.327855967599923</v>
      </c>
      <c r="O124" s="78">
        <v>3.5808747999442403</v>
      </c>
      <c r="P124" s="78">
        <v>38.123665583495651</v>
      </c>
      <c r="Q124" s="78">
        <v>1.7771136624902111</v>
      </c>
      <c r="R124" s="78">
        <v>324.75810923784502</v>
      </c>
      <c r="S124" s="79">
        <v>64.262607527943942</v>
      </c>
    </row>
    <row r="125" spans="2:19" ht="19.5" customHeight="1" x14ac:dyDescent="0.3">
      <c r="B125" s="18" t="s">
        <v>268</v>
      </c>
      <c r="C125" s="72">
        <v>220.98604260234742</v>
      </c>
      <c r="D125" s="73">
        <v>0.52379121616019508</v>
      </c>
      <c r="E125" s="58">
        <v>0.13068363930151025</v>
      </c>
      <c r="F125" s="59">
        <v>8.866367873037689E-3</v>
      </c>
      <c r="G125" s="59">
        <v>1.8901965690081735E-2</v>
      </c>
      <c r="H125" s="59">
        <v>7.5635910417455468E-4</v>
      </c>
      <c r="I125" s="74">
        <v>0.7829438078154658</v>
      </c>
      <c r="J125" s="75">
        <v>52.795318870666641</v>
      </c>
      <c r="K125" s="76">
        <v>2.1082342926343371</v>
      </c>
      <c r="L125" s="76">
        <v>5.0054910406350621E-2</v>
      </c>
      <c r="M125" s="77">
        <v>2.2133653905150284E-3</v>
      </c>
      <c r="N125" s="78">
        <v>124.71182446419779</v>
      </c>
      <c r="O125" s="78">
        <v>7.9466584273801857</v>
      </c>
      <c r="P125" s="78">
        <v>120.71260740641566</v>
      </c>
      <c r="Q125" s="78">
        <v>4.8023779650864462</v>
      </c>
      <c r="R125" s="78">
        <v>197.54378571914904</v>
      </c>
      <c r="S125" s="79">
        <v>50.57332372894308</v>
      </c>
    </row>
    <row r="126" spans="2:19" ht="19.5" customHeight="1" x14ac:dyDescent="0.3">
      <c r="B126" s="18" t="s">
        <v>269</v>
      </c>
      <c r="C126" s="72">
        <v>314.43532367714857</v>
      </c>
      <c r="D126" s="73">
        <v>0.54088747708598117</v>
      </c>
      <c r="E126" s="58">
        <v>4.31180729186793E-2</v>
      </c>
      <c r="F126" s="59">
        <v>3.7456209392820704E-3</v>
      </c>
      <c r="G126" s="59">
        <v>6.0605315177844066E-3</v>
      </c>
      <c r="H126" s="59">
        <v>2.9112126867995619E-4</v>
      </c>
      <c r="I126" s="74">
        <v>0.75777599735337464</v>
      </c>
      <c r="J126" s="75">
        <v>164.05177914008434</v>
      </c>
      <c r="K126" s="76">
        <v>7.8349426978717451</v>
      </c>
      <c r="L126" s="76">
        <v>5.131807275578109E-2</v>
      </c>
      <c r="M126" s="77">
        <v>3.05308165131424E-3</v>
      </c>
      <c r="N126" s="78">
        <v>42.86376068520746</v>
      </c>
      <c r="O126" s="78">
        <v>3.6427611059100116</v>
      </c>
      <c r="P126" s="78">
        <v>38.950783962555079</v>
      </c>
      <c r="Q126" s="78">
        <v>1.8626458301674425</v>
      </c>
      <c r="R126" s="78">
        <v>255.14273688759997</v>
      </c>
      <c r="S126" s="79">
        <v>66.988179867513651</v>
      </c>
    </row>
    <row r="127" spans="2:19" ht="19.5" customHeight="1" x14ac:dyDescent="0.3">
      <c r="B127" s="18" t="s">
        <v>270</v>
      </c>
      <c r="C127" s="72">
        <v>419.07093401829167</v>
      </c>
      <c r="D127" s="73">
        <v>0.39167364869486887</v>
      </c>
      <c r="E127" s="58">
        <v>0.10836489981690631</v>
      </c>
      <c r="F127" s="59">
        <v>6.3914786155589102E-3</v>
      </c>
      <c r="G127" s="59">
        <v>1.6850453541947585E-2</v>
      </c>
      <c r="H127" s="59">
        <v>6.5267220143555246E-4</v>
      </c>
      <c r="I127" s="74">
        <v>0.8206567543060127</v>
      </c>
      <c r="J127" s="75">
        <v>59.453963798912085</v>
      </c>
      <c r="K127" s="76">
        <v>2.3070486050647094</v>
      </c>
      <c r="L127" s="76">
        <v>4.6741161366968334E-2</v>
      </c>
      <c r="M127" s="77">
        <v>1.637970526778378E-3</v>
      </c>
      <c r="N127" s="78">
        <v>104.46856482910172</v>
      </c>
      <c r="O127" s="78">
        <v>5.8468659788161119</v>
      </c>
      <c r="P127" s="78">
        <v>107.71996512006719</v>
      </c>
      <c r="Q127" s="78">
        <v>4.1626218085020517</v>
      </c>
      <c r="R127" s="78">
        <v>36.022530178597734</v>
      </c>
      <c r="S127" s="79">
        <v>41.422765070112888</v>
      </c>
    </row>
    <row r="128" spans="2:19" ht="19.5" customHeight="1" x14ac:dyDescent="0.3">
      <c r="B128" s="18" t="s">
        <v>271</v>
      </c>
      <c r="C128" s="72">
        <v>300.74238360580586</v>
      </c>
      <c r="D128" s="73">
        <v>0.73271469963866531</v>
      </c>
      <c r="E128" s="58">
        <v>3.7970346234816502E-2</v>
      </c>
      <c r="F128" s="59">
        <v>3.4617868181131195E-3</v>
      </c>
      <c r="G128" s="59">
        <v>6.0211003635235461E-3</v>
      </c>
      <c r="H128" s="59">
        <v>2.8002732147913066E-4</v>
      </c>
      <c r="I128" s="74">
        <v>0.74476891921279731</v>
      </c>
      <c r="J128" s="75">
        <v>166.29109050926414</v>
      </c>
      <c r="K128" s="76">
        <v>7.7435190125705784</v>
      </c>
      <c r="L128" s="76">
        <v>4.5808238251614626E-2</v>
      </c>
      <c r="M128" s="77">
        <v>2.9533820130792613E-3</v>
      </c>
      <c r="N128" s="78">
        <v>37.840499732008098</v>
      </c>
      <c r="O128" s="78">
        <v>3.383634358950701</v>
      </c>
      <c r="P128" s="78">
        <v>38.698120702726037</v>
      </c>
      <c r="Q128" s="78">
        <v>1.8041090181734778</v>
      </c>
      <c r="R128" s="78">
        <v>7.970132271603968E-3</v>
      </c>
      <c r="S128" s="79">
        <v>63.633360593254693</v>
      </c>
    </row>
    <row r="129" spans="2:19" ht="19.5" customHeight="1" x14ac:dyDescent="0.3">
      <c r="B129" s="18" t="s">
        <v>272</v>
      </c>
      <c r="C129" s="72">
        <v>557.44512227094947</v>
      </c>
      <c r="D129" s="73">
        <v>0.54377223218825577</v>
      </c>
      <c r="E129" s="58">
        <v>4.3160321756114964E-2</v>
      </c>
      <c r="F129" s="59">
        <v>3.3213021327059039E-3</v>
      </c>
      <c r="G129" s="59">
        <v>5.6512409728723956E-3</v>
      </c>
      <c r="H129" s="59">
        <v>2.3754636919641624E-4</v>
      </c>
      <c r="I129" s="74">
        <v>0.76009002556723881</v>
      </c>
      <c r="J129" s="75">
        <v>175.12841357724645</v>
      </c>
      <c r="K129" s="76">
        <v>7.2855379364516439</v>
      </c>
      <c r="L129" s="76">
        <v>5.4836703335711813E-2</v>
      </c>
      <c r="M129" s="77">
        <v>2.8943123171524801E-3</v>
      </c>
      <c r="N129" s="78">
        <v>42.904885353580887</v>
      </c>
      <c r="O129" s="78">
        <v>3.2302919764039473</v>
      </c>
      <c r="P129" s="78">
        <v>36.327688103784553</v>
      </c>
      <c r="Q129" s="78">
        <v>1.5144631493461644</v>
      </c>
      <c r="R129" s="78">
        <v>405.57115373149514</v>
      </c>
      <c r="S129" s="79">
        <v>58.012269031002916</v>
      </c>
    </row>
    <row r="130" spans="2:19" ht="19.5" customHeight="1" x14ac:dyDescent="0.3">
      <c r="B130" s="18" t="s">
        <v>273</v>
      </c>
      <c r="C130" s="72">
        <v>959.05548431629177</v>
      </c>
      <c r="D130" s="73">
        <v>0.60914519140328038</v>
      </c>
      <c r="E130" s="58">
        <v>3.812419993951887E-2</v>
      </c>
      <c r="F130" s="59">
        <v>2.4467776679455667E-3</v>
      </c>
      <c r="G130" s="59">
        <v>5.5668440894696136E-3</v>
      </c>
      <c r="H130" s="59">
        <v>2.2271345565000658E-4</v>
      </c>
      <c r="I130" s="74">
        <v>0.79914408730695341</v>
      </c>
      <c r="J130" s="75">
        <v>179.000433691192</v>
      </c>
      <c r="K130" s="76">
        <v>7.1359964113370822</v>
      </c>
      <c r="L130" s="76">
        <v>4.9509081868857704E-2</v>
      </c>
      <c r="M130" s="77">
        <v>1.9920488978489126E-3</v>
      </c>
      <c r="N130" s="78">
        <v>37.99099426994654</v>
      </c>
      <c r="O130" s="78">
        <v>2.3917695342991152</v>
      </c>
      <c r="P130" s="78">
        <v>35.786665456411122</v>
      </c>
      <c r="Q130" s="78">
        <v>1.4268710732383842</v>
      </c>
      <c r="R130" s="78">
        <v>172.01046679794953</v>
      </c>
      <c r="S130" s="79">
        <v>46.296323920965307</v>
      </c>
    </row>
    <row r="131" spans="2:19" ht="19.5" customHeight="1" x14ac:dyDescent="0.3">
      <c r="B131" s="18" t="s">
        <v>274</v>
      </c>
      <c r="C131" s="72">
        <v>549.77792595437927</v>
      </c>
      <c r="D131" s="73">
        <v>0.56499064921212716</v>
      </c>
      <c r="E131" s="58">
        <v>3.7454585593275046E-2</v>
      </c>
      <c r="F131" s="59">
        <v>2.6474384299521015E-3</v>
      </c>
      <c r="G131" s="59">
        <v>5.8882723498145939E-3</v>
      </c>
      <c r="H131" s="59">
        <v>2.4278219962743582E-4</v>
      </c>
      <c r="I131" s="74">
        <v>0.7788904373169443</v>
      </c>
      <c r="J131" s="75">
        <v>169.95773609248425</v>
      </c>
      <c r="K131" s="76">
        <v>7.0129172885929378</v>
      </c>
      <c r="L131" s="76">
        <v>4.6182345349913258E-2</v>
      </c>
      <c r="M131" s="77">
        <v>2.1440704615976721E-3</v>
      </c>
      <c r="N131" s="78">
        <v>37.335837175721679</v>
      </c>
      <c r="O131" s="78">
        <v>2.5894633429326177</v>
      </c>
      <c r="P131" s="78">
        <v>37.846924914076361</v>
      </c>
      <c r="Q131" s="78">
        <v>1.5619096406160518</v>
      </c>
      <c r="R131" s="78">
        <v>7.2551178264495215</v>
      </c>
      <c r="S131" s="79">
        <v>54.847374567029043</v>
      </c>
    </row>
    <row r="132" spans="2:19" ht="19.5" customHeight="1" x14ac:dyDescent="0.3">
      <c r="B132" s="18" t="s">
        <v>275</v>
      </c>
      <c r="C132" s="72">
        <v>426.59910905895379</v>
      </c>
      <c r="D132" s="73">
        <v>0.57475924962678948</v>
      </c>
      <c r="E132" s="58">
        <v>4.1725667786628139E-2</v>
      </c>
      <c r="F132" s="59">
        <v>3.2723066578179941E-3</v>
      </c>
      <c r="G132" s="59">
        <v>5.724940836345338E-3</v>
      </c>
      <c r="H132" s="59">
        <v>2.5882114494902192E-4</v>
      </c>
      <c r="I132" s="74">
        <v>0.7696484929060684</v>
      </c>
      <c r="J132" s="75">
        <v>173.39818067885651</v>
      </c>
      <c r="K132" s="76">
        <v>7.7819570051187075</v>
      </c>
      <c r="L132" s="76">
        <v>5.249015838920619E-2</v>
      </c>
      <c r="M132" s="77">
        <v>2.7509934240212107E-3</v>
      </c>
      <c r="N132" s="78">
        <v>41.50747219512931</v>
      </c>
      <c r="O132" s="78">
        <v>3.1870561068134009</v>
      </c>
      <c r="P132" s="78">
        <v>36.800100822619498</v>
      </c>
      <c r="Q132" s="78">
        <v>1.6534667885927441</v>
      </c>
      <c r="R132" s="78">
        <v>306.82166386996801</v>
      </c>
      <c r="S132" s="79">
        <v>58.615384365219143</v>
      </c>
    </row>
    <row r="133" spans="2:19" ht="19.5" customHeight="1" x14ac:dyDescent="0.3">
      <c r="B133" s="18" t="s">
        <v>276</v>
      </c>
      <c r="C133" s="72">
        <v>768.34478081665452</v>
      </c>
      <c r="D133" s="73">
        <v>0.96400765555217793</v>
      </c>
      <c r="E133" s="58">
        <v>4.0779995339494633E-2</v>
      </c>
      <c r="F133" s="59">
        <v>2.4681030463442081E-3</v>
      </c>
      <c r="G133" s="59">
        <v>5.8605123209882759E-3</v>
      </c>
      <c r="H133" s="59">
        <v>2.3282283124445905E-4</v>
      </c>
      <c r="I133" s="74">
        <v>0.81693498878916326</v>
      </c>
      <c r="J133" s="75">
        <v>169.87583217500944</v>
      </c>
      <c r="K133" s="76">
        <v>6.7187543169938202</v>
      </c>
      <c r="L133" s="76">
        <v>5.0258418673938883E-2</v>
      </c>
      <c r="M133" s="77">
        <v>1.8233580124780216E-3</v>
      </c>
      <c r="N133" s="78">
        <v>40.585294781876001</v>
      </c>
      <c r="O133" s="78">
        <v>2.4064504213338012</v>
      </c>
      <c r="P133" s="78">
        <v>37.669017369261169</v>
      </c>
      <c r="Q133" s="78">
        <v>1.4894849256399281</v>
      </c>
      <c r="R133" s="78">
        <v>206.96234856322405</v>
      </c>
      <c r="S133" s="79">
        <v>41.537381259596572</v>
      </c>
    </row>
    <row r="134" spans="2:19" ht="19.5" customHeight="1" x14ac:dyDescent="0.3">
      <c r="B134" s="18" t="s">
        <v>277</v>
      </c>
      <c r="C134" s="72">
        <v>693.88460411741642</v>
      </c>
      <c r="D134" s="73">
        <v>0.72419072243986438</v>
      </c>
      <c r="E134" s="58">
        <v>3.8959761399816377E-2</v>
      </c>
      <c r="F134" s="59">
        <v>2.4898822243945877E-3</v>
      </c>
      <c r="G134" s="59">
        <v>5.9817545805596062E-3</v>
      </c>
      <c r="H134" s="59">
        <v>2.4704081485207266E-4</v>
      </c>
      <c r="I134" s="74">
        <v>0.81011549237532743</v>
      </c>
      <c r="J134" s="75">
        <v>167.0819608786299</v>
      </c>
      <c r="K134" s="76">
        <v>6.8964856707963502</v>
      </c>
      <c r="L134" s="76">
        <v>4.7225428025503606E-2</v>
      </c>
      <c r="M134" s="77">
        <v>1.8375798551515E-3</v>
      </c>
      <c r="N134" s="78">
        <v>38.807923203294813</v>
      </c>
      <c r="O134" s="78">
        <v>2.4319235551367626</v>
      </c>
      <c r="P134" s="78">
        <v>38.445994605872073</v>
      </c>
      <c r="Q134" s="78">
        <v>1.5862053658316224</v>
      </c>
      <c r="R134" s="78">
        <v>60.641566572574234</v>
      </c>
      <c r="S134" s="79">
        <v>45.720414208970453</v>
      </c>
    </row>
    <row r="135" spans="2:19" ht="19.5" customHeight="1" x14ac:dyDescent="0.3">
      <c r="B135" s="18" t="s">
        <v>278</v>
      </c>
      <c r="C135" s="72">
        <v>326.03531517509197</v>
      </c>
      <c r="D135" s="73">
        <v>0.83216673432573085</v>
      </c>
      <c r="E135" s="58">
        <v>3.8310832130803038E-2</v>
      </c>
      <c r="F135" s="59">
        <v>3.3958896775586971E-3</v>
      </c>
      <c r="G135" s="59">
        <v>5.6229567484678E-3</v>
      </c>
      <c r="H135" s="59">
        <v>2.709897791160962E-4</v>
      </c>
      <c r="I135" s="74">
        <v>0.75453011268597447</v>
      </c>
      <c r="J135" s="75">
        <v>177.269811630238</v>
      </c>
      <c r="K135" s="76">
        <v>8.5157416502324264</v>
      </c>
      <c r="L135" s="76">
        <v>4.9270437566261524E-2</v>
      </c>
      <c r="M135" s="77">
        <v>3.0127668642712063E-3</v>
      </c>
      <c r="N135" s="78">
        <v>38.173521690073493</v>
      </c>
      <c r="O135" s="78">
        <v>3.3181899274615461</v>
      </c>
      <c r="P135" s="78">
        <v>36.14637833950696</v>
      </c>
      <c r="Q135" s="78">
        <v>1.7386281240631072</v>
      </c>
      <c r="R135" s="78">
        <v>160.72025940513936</v>
      </c>
      <c r="S135" s="79">
        <v>69.991105923925801</v>
      </c>
    </row>
    <row r="136" spans="2:19" ht="19.5" customHeight="1" x14ac:dyDescent="0.3">
      <c r="B136" s="18" t="s">
        <v>279</v>
      </c>
      <c r="C136" s="72">
        <v>594.77844848273367</v>
      </c>
      <c r="D136" s="73">
        <v>0.6980713693255125</v>
      </c>
      <c r="E136" s="58">
        <v>3.8979628692600708E-2</v>
      </c>
      <c r="F136" s="59">
        <v>2.817595647140791E-3</v>
      </c>
      <c r="G136" s="59">
        <v>5.8040909789285333E-3</v>
      </c>
      <c r="H136" s="59">
        <v>2.5419427824319916E-4</v>
      </c>
      <c r="I136" s="74">
        <v>0.78576516573585298</v>
      </c>
      <c r="J136" s="75">
        <v>171.88782985967899</v>
      </c>
      <c r="K136" s="76">
        <v>7.5102782511512842</v>
      </c>
      <c r="L136" s="76">
        <v>4.860857361473727E-2</v>
      </c>
      <c r="M136" s="77">
        <v>2.2646955056992574E-3</v>
      </c>
      <c r="N136" s="78">
        <v>38.827339469721302</v>
      </c>
      <c r="O136" s="78">
        <v>2.7517392138599774</v>
      </c>
      <c r="P136" s="78">
        <v>37.307411026805902</v>
      </c>
      <c r="Q136" s="78">
        <v>1.6304028782062661</v>
      </c>
      <c r="R136" s="78">
        <v>128.99359162197629</v>
      </c>
      <c r="S136" s="79">
        <v>53.910930605256823</v>
      </c>
    </row>
    <row r="137" spans="2:19" ht="19.5" customHeight="1" x14ac:dyDescent="0.3">
      <c r="B137" s="18" t="s">
        <v>280</v>
      </c>
      <c r="C137" s="72">
        <v>753.13532100835153</v>
      </c>
      <c r="D137" s="73">
        <v>0.75698519618145332</v>
      </c>
      <c r="E137" s="58">
        <v>3.9295890580608138E-2</v>
      </c>
      <c r="F137" s="59">
        <v>2.7038383193031422E-3</v>
      </c>
      <c r="G137" s="59">
        <v>5.7488651741754992E-3</v>
      </c>
      <c r="H137" s="59">
        <v>2.3782618804357334E-4</v>
      </c>
      <c r="I137" s="74">
        <v>0.786226057435643</v>
      </c>
      <c r="J137" s="75">
        <v>173.3572655595793</v>
      </c>
      <c r="K137" s="76">
        <v>7.1473289565061169</v>
      </c>
      <c r="L137" s="76">
        <v>4.9421876909229612E-2</v>
      </c>
      <c r="M137" s="77">
        <v>2.195492194674689E-3</v>
      </c>
      <c r="N137" s="78">
        <v>39.136371608121237</v>
      </c>
      <c r="O137" s="78">
        <v>2.6399099113750424</v>
      </c>
      <c r="P137" s="78">
        <v>36.953447279563044</v>
      </c>
      <c r="Q137" s="78">
        <v>1.5240907209723156</v>
      </c>
      <c r="R137" s="78">
        <v>167.89385810432981</v>
      </c>
      <c r="S137" s="79">
        <v>51.078057507788543</v>
      </c>
    </row>
    <row r="138" spans="2:19" ht="19.5" customHeight="1" x14ac:dyDescent="0.3">
      <c r="B138" s="18" t="s">
        <v>281</v>
      </c>
      <c r="C138" s="72">
        <v>778.07169141520592</v>
      </c>
      <c r="D138" s="73">
        <v>0.61712799800589746</v>
      </c>
      <c r="E138" s="58">
        <v>3.6538056041575617E-2</v>
      </c>
      <c r="F138" s="59">
        <v>4.9628572275554192E-3</v>
      </c>
      <c r="G138" s="59">
        <v>5.9430485733391603E-3</v>
      </c>
      <c r="H138" s="59">
        <v>3.2896552931795537E-4</v>
      </c>
      <c r="I138" s="74">
        <v>0.72254521863483423</v>
      </c>
      <c r="J138" s="75">
        <v>168.70615565702246</v>
      </c>
      <c r="K138" s="76">
        <v>9.3629402321928321</v>
      </c>
      <c r="L138" s="76">
        <v>4.4720476009197749E-2</v>
      </c>
      <c r="M138" s="77">
        <v>4.6120011452749025E-3</v>
      </c>
      <c r="N138" s="78">
        <v>36.438410042661246</v>
      </c>
      <c r="O138" s="78">
        <v>4.8557589242312247</v>
      </c>
      <c r="P138" s="78">
        <v>38.197958542577474</v>
      </c>
      <c r="Q138" s="78">
        <v>2.1272591618946448</v>
      </c>
      <c r="R138" s="78">
        <v>2.3673334535338393E-11</v>
      </c>
      <c r="S138" s="79">
        <v>50.571800406563824</v>
      </c>
    </row>
    <row r="139" spans="2:19" ht="19.5" customHeight="1" x14ac:dyDescent="0.3">
      <c r="B139" s="18" t="s">
        <v>282</v>
      </c>
      <c r="C139" s="72">
        <v>454.18922151338143</v>
      </c>
      <c r="D139" s="73">
        <v>0.81128339006958194</v>
      </c>
      <c r="E139" s="58">
        <v>8.2929191143265135E-2</v>
      </c>
      <c r="F139" s="59">
        <v>5.2503398624206797E-3</v>
      </c>
      <c r="G139" s="59">
        <v>1.2718605934184168E-2</v>
      </c>
      <c r="H139" s="59">
        <v>4.7801818610689951E-4</v>
      </c>
      <c r="I139" s="74">
        <v>0.78916890528779737</v>
      </c>
      <c r="J139" s="75">
        <v>78.656831236951319</v>
      </c>
      <c r="K139" s="76">
        <v>2.9574493294859203</v>
      </c>
      <c r="L139" s="76">
        <v>4.7323180689722397E-2</v>
      </c>
      <c r="M139" s="77">
        <v>1.9309032581042512E-3</v>
      </c>
      <c r="N139" s="78">
        <v>80.89514519182184</v>
      </c>
      <c r="O139" s="78">
        <v>4.9169003094689003</v>
      </c>
      <c r="P139" s="78">
        <v>81.472385427655226</v>
      </c>
      <c r="Q139" s="78">
        <v>3.0567734752881131</v>
      </c>
      <c r="R139" s="78">
        <v>65.56676522187324</v>
      </c>
      <c r="S139" s="79">
        <v>47.867155306810702</v>
      </c>
    </row>
    <row r="140" spans="2:19" ht="19.5" customHeight="1" x14ac:dyDescent="0.3">
      <c r="B140" s="18" t="s">
        <v>283</v>
      </c>
      <c r="C140" s="72">
        <v>388.14266988365142</v>
      </c>
      <c r="D140" s="73">
        <v>0.42239446963263272</v>
      </c>
      <c r="E140" s="58">
        <v>3.8074318251460314E-2</v>
      </c>
      <c r="F140" s="59">
        <v>3.2865804343307583E-3</v>
      </c>
      <c r="G140" s="59">
        <v>5.7613050343729988E-3</v>
      </c>
      <c r="H140" s="59">
        <v>2.5919196520037398E-4</v>
      </c>
      <c r="I140" s="74">
        <v>0.74933549204921068</v>
      </c>
      <c r="J140" s="75">
        <v>173.32503687265111</v>
      </c>
      <c r="K140" s="76">
        <v>7.7865331530874</v>
      </c>
      <c r="L140" s="76">
        <v>4.7876620591871637E-2</v>
      </c>
      <c r="M140" s="77">
        <v>2.8955259735057217E-3</v>
      </c>
      <c r="N140" s="78">
        <v>37.94220411785998</v>
      </c>
      <c r="O140" s="78">
        <v>3.2121972648550638</v>
      </c>
      <c r="P140" s="78">
        <v>37.03318089701164</v>
      </c>
      <c r="Q140" s="78">
        <v>1.6659994083835359</v>
      </c>
      <c r="R140" s="78">
        <v>93.176703067308154</v>
      </c>
      <c r="S140" s="79">
        <v>70.102560888102857</v>
      </c>
    </row>
    <row r="141" spans="2:19" ht="19.5" customHeight="1" x14ac:dyDescent="0.3">
      <c r="B141" s="18" t="s">
        <v>284</v>
      </c>
      <c r="C141" s="72">
        <v>146.4459279535678</v>
      </c>
      <c r="D141" s="73">
        <v>0.46664430721878369</v>
      </c>
      <c r="E141" s="58">
        <v>9.6432258940587753E-2</v>
      </c>
      <c r="F141" s="59">
        <v>8.6221354343555233E-3</v>
      </c>
      <c r="G141" s="59">
        <v>1.4315463435768949E-2</v>
      </c>
      <c r="H141" s="59">
        <v>6.6173862856345295E-4</v>
      </c>
      <c r="I141" s="74">
        <v>0.74690420117117373</v>
      </c>
      <c r="J141" s="75">
        <v>69.768523707229761</v>
      </c>
      <c r="K141" s="76">
        <v>3.2211099841265862</v>
      </c>
      <c r="L141" s="76">
        <v>4.8810350310376262E-2</v>
      </c>
      <c r="M141" s="77">
        <v>3.0713667367057228E-3</v>
      </c>
      <c r="N141" s="78">
        <v>93.477694689987175</v>
      </c>
      <c r="O141" s="78">
        <v>7.9691231734928749</v>
      </c>
      <c r="P141" s="78">
        <v>91.629103689135732</v>
      </c>
      <c r="Q141" s="78">
        <v>4.2253059359540446</v>
      </c>
      <c r="R141" s="78">
        <v>138.73114611857417</v>
      </c>
      <c r="S141" s="79">
        <v>72.269411670671616</v>
      </c>
    </row>
    <row r="142" spans="2:19" ht="19.5" customHeight="1" x14ac:dyDescent="0.3">
      <c r="B142" s="18" t="s">
        <v>285</v>
      </c>
      <c r="C142" s="72">
        <v>441.07683794772754</v>
      </c>
      <c r="D142" s="73">
        <v>0.5288133820256341</v>
      </c>
      <c r="E142" s="58">
        <v>3.7230681057275138E-2</v>
      </c>
      <c r="F142" s="59">
        <v>2.9052098040543931E-3</v>
      </c>
      <c r="G142" s="59">
        <v>5.9968185727048429E-3</v>
      </c>
      <c r="H142" s="59">
        <v>2.7407167225096954E-4</v>
      </c>
      <c r="I142" s="74">
        <v>0.77531412764212515</v>
      </c>
      <c r="J142" s="75">
        <v>167.10657730992267</v>
      </c>
      <c r="K142" s="76">
        <v>7.653344060910702</v>
      </c>
      <c r="L142" s="76">
        <v>4.5136156607674428E-2</v>
      </c>
      <c r="M142" s="77">
        <v>2.3213231651530455E-3</v>
      </c>
      <c r="N142" s="78">
        <v>37.116672489936448</v>
      </c>
      <c r="O142" s="78">
        <v>2.8420265285795807</v>
      </c>
      <c r="P142" s="78">
        <v>38.54252518915272</v>
      </c>
      <c r="Q142" s="78">
        <v>1.7652196353795369</v>
      </c>
      <c r="R142" s="78">
        <v>3.6524573283093288E-11</v>
      </c>
      <c r="S142" s="79">
        <v>13.11072256852235</v>
      </c>
    </row>
    <row r="143" spans="2:19" ht="19.5" customHeight="1" x14ac:dyDescent="0.3">
      <c r="B143" s="18" t="s">
        <v>286</v>
      </c>
      <c r="C143" s="72">
        <v>215.40414559849452</v>
      </c>
      <c r="D143" s="73">
        <v>0.64004579726424116</v>
      </c>
      <c r="E143" s="58">
        <v>4.0291143786168437E-2</v>
      </c>
      <c r="F143" s="59">
        <v>4.1680068277326326E-3</v>
      </c>
      <c r="G143" s="59">
        <v>5.8810855497166692E-3</v>
      </c>
      <c r="H143" s="59">
        <v>3.0134722202001569E-4</v>
      </c>
      <c r="I143" s="74">
        <v>0.73667989852408966</v>
      </c>
      <c r="J143" s="75">
        <v>169.44024332304136</v>
      </c>
      <c r="K143" s="76">
        <v>8.6516775560944925</v>
      </c>
      <c r="L143" s="76">
        <v>4.9528618407935251E-2</v>
      </c>
      <c r="M143" s="77">
        <v>3.681853991986994E-3</v>
      </c>
      <c r="N143" s="78">
        <v>40.108260063933308</v>
      </c>
      <c r="O143" s="78">
        <v>4.064141172856921</v>
      </c>
      <c r="P143" s="78">
        <v>37.800866860856523</v>
      </c>
      <c r="Q143" s="78">
        <v>1.9343942309816462</v>
      </c>
      <c r="R143" s="78">
        <v>172.93129073994953</v>
      </c>
      <c r="S143" s="79">
        <v>84.515841610083442</v>
      </c>
    </row>
    <row r="144" spans="2:19" ht="19.5" customHeight="1" x14ac:dyDescent="0.3">
      <c r="B144" s="19" t="s">
        <v>287</v>
      </c>
      <c r="C144" s="80">
        <v>1496.8401580123179</v>
      </c>
      <c r="D144" s="81">
        <v>1.0142389647901351</v>
      </c>
      <c r="E144" s="82">
        <v>3.7452727820307195E-2</v>
      </c>
      <c r="F144" s="83">
        <v>2.2671423689589057E-3</v>
      </c>
      <c r="G144" s="83">
        <v>5.6666755359602305E-3</v>
      </c>
      <c r="H144" s="83">
        <v>2.2682710405215914E-4</v>
      </c>
      <c r="I144" s="84">
        <v>0.8200448811524661</v>
      </c>
      <c r="J144" s="85">
        <v>176.21591207582875</v>
      </c>
      <c r="K144" s="86">
        <v>7.0434460475844975</v>
      </c>
      <c r="L144" s="86">
        <v>4.7880494534726425E-2</v>
      </c>
      <c r="M144" s="87">
        <v>1.7221376517142794E-3</v>
      </c>
      <c r="N144" s="88">
        <v>37.334018924683463</v>
      </c>
      <c r="O144" s="88">
        <v>2.2177022105986453</v>
      </c>
      <c r="P144" s="88">
        <v>36.426625805845262</v>
      </c>
      <c r="Q144" s="88">
        <v>1.4553740131665218</v>
      </c>
      <c r="R144" s="88">
        <v>93.368340418459155</v>
      </c>
      <c r="S144" s="89">
        <v>42.049711687191007</v>
      </c>
    </row>
    <row r="145" spans="2:19" x14ac:dyDescent="0.3">
      <c r="B145" s="20"/>
      <c r="C145" s="20"/>
      <c r="D145" s="20"/>
      <c r="E145" s="20"/>
      <c r="F145" s="20"/>
      <c r="G145" s="20"/>
      <c r="H145" s="20"/>
      <c r="I145" s="20"/>
      <c r="J145" s="20"/>
      <c r="K145" s="20"/>
      <c r="L145" s="20"/>
      <c r="M145" s="20"/>
      <c r="N145" s="20"/>
      <c r="O145" s="20"/>
      <c r="P145" s="20"/>
      <c r="Q145" s="20"/>
      <c r="R145" s="20"/>
      <c r="S145" s="20"/>
    </row>
    <row r="146" spans="2:19" x14ac:dyDescent="0.3">
      <c r="B146" s="20"/>
      <c r="C146" s="20"/>
      <c r="D146" s="20"/>
      <c r="E146" s="20"/>
      <c r="F146" s="20"/>
      <c r="G146" s="20"/>
      <c r="H146" s="20"/>
      <c r="I146" s="20"/>
      <c r="J146" s="20"/>
      <c r="K146" s="20"/>
      <c r="L146" s="20"/>
      <c r="M146" s="20"/>
      <c r="N146" s="20"/>
      <c r="O146" s="20"/>
      <c r="P146" s="20"/>
      <c r="Q146" s="20"/>
      <c r="R146" s="20"/>
      <c r="S146" s="20"/>
    </row>
    <row r="147" spans="2:19" s="45" customFormat="1" ht="24" customHeight="1" x14ac:dyDescent="0.3">
      <c r="B147" s="97" t="s">
        <v>288</v>
      </c>
      <c r="C147" s="98"/>
      <c r="D147" s="98"/>
      <c r="E147" s="98"/>
      <c r="F147" s="98"/>
      <c r="G147" s="98"/>
      <c r="H147" s="98"/>
      <c r="I147" s="98"/>
      <c r="J147" s="98"/>
      <c r="K147" s="98"/>
      <c r="L147" s="98"/>
      <c r="M147" s="98"/>
      <c r="N147" s="98"/>
      <c r="O147" s="98"/>
      <c r="P147" s="98"/>
      <c r="Q147" s="98"/>
      <c r="R147" s="98"/>
      <c r="S147" s="98"/>
    </row>
    <row r="148" spans="2:19" s="45" customFormat="1" ht="24" customHeight="1" x14ac:dyDescent="0.3">
      <c r="B148" s="97" t="s">
        <v>289</v>
      </c>
      <c r="C148" s="98"/>
      <c r="D148" s="98"/>
      <c r="E148" s="98"/>
      <c r="F148" s="98"/>
      <c r="G148" s="98"/>
      <c r="H148" s="98"/>
      <c r="I148" s="98"/>
      <c r="J148" s="98"/>
      <c r="K148" s="98"/>
      <c r="L148" s="98"/>
      <c r="M148" s="98"/>
      <c r="N148" s="98"/>
      <c r="O148" s="98"/>
      <c r="P148" s="98"/>
      <c r="Q148" s="98"/>
      <c r="R148" s="98"/>
      <c r="S148" s="98"/>
    </row>
    <row r="149" spans="2:19" s="45" customFormat="1" ht="24" customHeight="1" x14ac:dyDescent="0.3">
      <c r="B149" s="97" t="s">
        <v>290</v>
      </c>
      <c r="C149" s="98"/>
      <c r="D149" s="98"/>
      <c r="E149" s="98"/>
      <c r="F149" s="98"/>
      <c r="G149" s="98"/>
      <c r="H149" s="98"/>
      <c r="I149" s="98"/>
      <c r="J149" s="98"/>
      <c r="K149" s="98"/>
      <c r="L149" s="98"/>
      <c r="M149" s="98"/>
      <c r="N149" s="98"/>
      <c r="O149" s="98"/>
      <c r="P149" s="98"/>
      <c r="Q149" s="98"/>
      <c r="R149" s="98"/>
      <c r="S149" s="98"/>
    </row>
    <row r="150" spans="2:19" s="45" customFormat="1" ht="24" customHeight="1" x14ac:dyDescent="0.3">
      <c r="B150" s="97" t="s">
        <v>291</v>
      </c>
      <c r="C150" s="98"/>
      <c r="D150" s="98"/>
      <c r="E150" s="98"/>
      <c r="F150" s="98"/>
      <c r="G150" s="98"/>
      <c r="H150" s="98"/>
      <c r="I150" s="98"/>
      <c r="J150" s="98"/>
      <c r="K150" s="98"/>
      <c r="L150" s="98"/>
      <c r="M150" s="98"/>
      <c r="N150" s="98"/>
      <c r="O150" s="98"/>
      <c r="P150" s="98"/>
      <c r="Q150" s="98"/>
      <c r="R150" s="98"/>
      <c r="S150" s="98"/>
    </row>
    <row r="151" spans="2:19" s="45" customFormat="1" ht="16.05" customHeight="1" x14ac:dyDescent="0.3">
      <c r="B151" s="99"/>
      <c r="C151" s="98"/>
      <c r="D151" s="98"/>
      <c r="E151" s="98"/>
      <c r="F151" s="98"/>
      <c r="G151" s="98"/>
      <c r="H151" s="98"/>
      <c r="I151" s="98"/>
      <c r="J151" s="98"/>
      <c r="K151" s="98"/>
      <c r="L151" s="98"/>
      <c r="M151" s="98"/>
      <c r="N151" s="98"/>
      <c r="O151" s="98"/>
      <c r="P151" s="98"/>
      <c r="Q151" s="98"/>
      <c r="R151" s="98"/>
      <c r="S151" s="98"/>
    </row>
    <row r="152" spans="2:19" s="45" customFormat="1" ht="24" customHeight="1" x14ac:dyDescent="0.3">
      <c r="B152" s="147" t="s">
        <v>305</v>
      </c>
      <c r="C152" s="148"/>
      <c r="D152" s="148"/>
      <c r="E152" s="148"/>
      <c r="F152" s="148"/>
      <c r="G152" s="148"/>
      <c r="H152" s="148"/>
      <c r="I152" s="148"/>
      <c r="J152" s="148"/>
      <c r="K152" s="148"/>
      <c r="L152" s="148"/>
      <c r="M152" s="148"/>
      <c r="N152" s="148"/>
      <c r="O152" s="148"/>
      <c r="P152" s="148"/>
      <c r="Q152" s="98"/>
      <c r="R152" s="98"/>
      <c r="S152" s="98"/>
    </row>
  </sheetData>
  <mergeCells count="5">
    <mergeCell ref="E2:M2"/>
    <mergeCell ref="N2:S2"/>
    <mergeCell ref="B152:P152"/>
    <mergeCell ref="E3:I3"/>
    <mergeCell ref="J3:M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8"/>
  <sheetViews>
    <sheetView workbookViewId="0">
      <selection activeCell="K32" sqref="K32"/>
    </sheetView>
  </sheetViews>
  <sheetFormatPr baseColWidth="10" defaultRowHeight="15.6" x14ac:dyDescent="0.3"/>
  <sheetData>
    <row r="2" spans="2:8" ht="16.2" thickBot="1" x14ac:dyDescent="0.35"/>
    <row r="3" spans="2:8" x14ac:dyDescent="0.3">
      <c r="B3" s="104"/>
      <c r="C3" s="105"/>
      <c r="D3" s="105"/>
      <c r="E3" s="105"/>
      <c r="F3" s="105"/>
      <c r="G3" s="105"/>
      <c r="H3" s="106"/>
    </row>
    <row r="4" spans="2:8" x14ac:dyDescent="0.3">
      <c r="B4" s="107" t="s">
        <v>306</v>
      </c>
      <c r="C4" s="108"/>
      <c r="D4" s="108"/>
      <c r="E4" s="108"/>
      <c r="F4" s="108"/>
      <c r="G4" s="108"/>
      <c r="H4" s="109"/>
    </row>
    <row r="5" spans="2:8" x14ac:dyDescent="0.3">
      <c r="B5" s="107" t="s">
        <v>307</v>
      </c>
      <c r="C5" s="108"/>
      <c r="D5" s="108"/>
      <c r="E5" s="108"/>
      <c r="F5" s="108"/>
      <c r="G5" s="108"/>
      <c r="H5" s="109"/>
    </row>
    <row r="6" spans="2:8" x14ac:dyDescent="0.3">
      <c r="B6" s="107" t="s">
        <v>308</v>
      </c>
      <c r="C6" s="108"/>
      <c r="D6" s="108"/>
      <c r="E6" s="108"/>
      <c r="F6" s="108"/>
      <c r="G6" s="108"/>
      <c r="H6" s="109"/>
    </row>
    <row r="7" spans="2:8" x14ac:dyDescent="0.3">
      <c r="B7" s="107"/>
      <c r="C7" s="108"/>
      <c r="D7" s="108"/>
      <c r="E7" s="108"/>
      <c r="F7" s="108"/>
      <c r="G7" s="108"/>
      <c r="H7" s="109"/>
    </row>
    <row r="8" spans="2:8" ht="16.2" thickBot="1" x14ac:dyDescent="0.35">
      <c r="B8" s="110"/>
      <c r="C8" s="111"/>
      <c r="D8" s="111"/>
      <c r="E8" s="111"/>
      <c r="F8" s="111"/>
      <c r="G8" s="111"/>
      <c r="H8" s="1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3"/>
  <sheetViews>
    <sheetView topLeftCell="AD4" zoomScale="60" zoomScaleNormal="60" workbookViewId="0">
      <selection activeCell="BZ30" sqref="BZ30"/>
    </sheetView>
  </sheetViews>
  <sheetFormatPr baseColWidth="10" defaultColWidth="10.796875" defaultRowHeight="15.6" x14ac:dyDescent="0.3"/>
  <cols>
    <col min="1" max="1" width="4.796875" style="3" customWidth="1"/>
    <col min="2" max="2" width="4.19921875" style="1" customWidth="1"/>
    <col min="3" max="3" width="4.19921875" style="3" bestFit="1" customWidth="1"/>
    <col min="4" max="4" width="6.19921875" style="1" bestFit="1" customWidth="1"/>
    <col min="5" max="5" width="3.5" style="1" bestFit="1" customWidth="1"/>
    <col min="6" max="6" width="3.5" style="1" customWidth="1"/>
    <col min="7" max="8" width="3.5" style="1" bestFit="1" customWidth="1"/>
    <col min="9" max="13" width="3.5" style="1" customWidth="1"/>
    <col min="14" max="14" width="3.5" style="1" bestFit="1" customWidth="1"/>
    <col min="15" max="18" width="3.5" style="1" customWidth="1"/>
    <col min="19" max="20" width="3.5" style="1" bestFit="1" customWidth="1"/>
    <col min="21" max="21" width="3.5" style="1" customWidth="1"/>
    <col min="22" max="22" width="3.5" style="1" bestFit="1" customWidth="1"/>
    <col min="23" max="23" width="3.5" style="1" customWidth="1"/>
    <col min="24" max="24" width="3.5" style="1" bestFit="1" customWidth="1"/>
    <col min="25" max="26" width="3.5" style="1" customWidth="1"/>
    <col min="27" max="28" width="3.5" style="1" bestFit="1" customWidth="1"/>
    <col min="29" max="29" width="4.19921875" style="1" bestFit="1" customWidth="1"/>
    <col min="30" max="31" width="3.5" style="1" customWidth="1"/>
    <col min="32" max="32" width="3.5" style="1" bestFit="1" customWidth="1"/>
    <col min="33" max="33" width="3.5" style="1" customWidth="1"/>
    <col min="34" max="34" width="3.5" style="1" bestFit="1" customWidth="1"/>
    <col min="35" max="37" width="3.5" style="1" customWidth="1"/>
    <col min="38" max="38" width="3.5" style="1" bestFit="1" customWidth="1"/>
    <col min="39" max="39" width="3.5" style="1" customWidth="1"/>
    <col min="40" max="41" width="3.5" style="1" bestFit="1" customWidth="1"/>
    <col min="42" max="42" width="3.5" style="1" customWidth="1"/>
    <col min="43" max="44" width="3.5" style="1" bestFit="1" customWidth="1"/>
    <col min="45" max="45" width="3.5" style="1" customWidth="1"/>
    <col min="46" max="46" width="4.19921875" style="1" bestFit="1" customWidth="1"/>
    <col min="47" max="47" width="3.5" style="1" customWidth="1"/>
    <col min="48" max="48" width="3.5" style="1" bestFit="1" customWidth="1"/>
    <col min="49" max="50" width="3.5" style="1" customWidth="1"/>
    <col min="51" max="51" width="3.5" style="1" bestFit="1" customWidth="1"/>
    <col min="52" max="54" width="3.5" style="1" customWidth="1"/>
    <col min="55" max="55" width="3.5" style="1" bestFit="1" customWidth="1"/>
    <col min="56" max="56" width="3.5" style="1" customWidth="1"/>
    <col min="57" max="57" width="4.19921875" style="1" bestFit="1" customWidth="1"/>
    <col min="58" max="58" width="6.296875" style="1" customWidth="1"/>
    <col min="59" max="59" width="10" style="1" customWidth="1"/>
    <col min="60" max="60" width="8.69921875" style="3" customWidth="1"/>
    <col min="61" max="65" width="8.296875" style="3" customWidth="1"/>
    <col min="66" max="66" width="10.796875" style="3"/>
    <col min="67" max="71" width="7.69921875" style="3" customWidth="1"/>
    <col min="72" max="72" width="11.69921875" style="3" customWidth="1"/>
    <col min="73" max="73" width="8.19921875" style="3" customWidth="1"/>
    <col min="74" max="74" width="10.796875" style="3"/>
    <col min="75" max="75" width="8.796875" style="3" customWidth="1"/>
    <col min="76" max="79" width="10.796875" style="3"/>
    <col min="80" max="16384" width="10.796875" style="1"/>
  </cols>
  <sheetData>
    <row r="1" spans="1:80" s="116" customFormat="1" ht="229.2" x14ac:dyDescent="0.3">
      <c r="A1" s="113" t="s">
        <v>16</v>
      </c>
      <c r="B1" s="114" t="s">
        <v>17</v>
      </c>
      <c r="C1" s="114" t="s">
        <v>324</v>
      </c>
      <c r="D1" s="113" t="s">
        <v>322</v>
      </c>
      <c r="E1" s="115" t="s">
        <v>18</v>
      </c>
      <c r="F1" s="115" t="s">
        <v>45</v>
      </c>
      <c r="G1" s="115" t="s">
        <v>19</v>
      </c>
      <c r="H1" s="115" t="s">
        <v>20</v>
      </c>
      <c r="I1" s="115" t="s">
        <v>122</v>
      </c>
      <c r="J1" s="115" t="s">
        <v>326</v>
      </c>
      <c r="K1" s="115" t="s">
        <v>371</v>
      </c>
      <c r="L1" s="115" t="s">
        <v>34</v>
      </c>
      <c r="M1" s="115" t="s">
        <v>41</v>
      </c>
      <c r="N1" s="115" t="s">
        <v>21</v>
      </c>
      <c r="O1" s="115" t="s">
        <v>31</v>
      </c>
      <c r="P1" s="113" t="s">
        <v>370</v>
      </c>
      <c r="Q1" s="113" t="s">
        <v>327</v>
      </c>
      <c r="R1" s="115" t="s">
        <v>47</v>
      </c>
      <c r="S1" s="115" t="s">
        <v>22</v>
      </c>
      <c r="T1" s="113" t="s">
        <v>328</v>
      </c>
      <c r="U1" s="115" t="s">
        <v>43</v>
      </c>
      <c r="V1" s="115" t="s">
        <v>23</v>
      </c>
      <c r="W1" s="115" t="s">
        <v>121</v>
      </c>
      <c r="X1" s="115" t="s">
        <v>120</v>
      </c>
      <c r="Y1" s="115" t="s">
        <v>372</v>
      </c>
      <c r="Z1" s="115" t="s">
        <v>44</v>
      </c>
      <c r="AA1" s="115" t="s">
        <v>24</v>
      </c>
      <c r="AB1" s="115" t="s">
        <v>25</v>
      </c>
      <c r="AC1" s="115" t="s">
        <v>373</v>
      </c>
      <c r="AD1" s="115" t="s">
        <v>40</v>
      </c>
      <c r="AE1" s="115" t="s">
        <v>35</v>
      </c>
      <c r="AF1" s="115" t="s">
        <v>26</v>
      </c>
      <c r="AG1" s="115" t="s">
        <v>374</v>
      </c>
      <c r="AH1" s="115" t="s">
        <v>111</v>
      </c>
      <c r="AI1" s="113" t="s">
        <v>329</v>
      </c>
      <c r="AJ1" s="115" t="s">
        <v>37</v>
      </c>
      <c r="AK1" s="115" t="s">
        <v>119</v>
      </c>
      <c r="AL1" s="113" t="s">
        <v>330</v>
      </c>
      <c r="AM1" s="115" t="s">
        <v>38</v>
      </c>
      <c r="AN1" s="113" t="s">
        <v>331</v>
      </c>
      <c r="AO1" s="113" t="s">
        <v>332</v>
      </c>
      <c r="AP1" s="113" t="s">
        <v>375</v>
      </c>
      <c r="AQ1" s="115" t="s">
        <v>27</v>
      </c>
      <c r="AR1" s="113" t="s">
        <v>333</v>
      </c>
      <c r="AS1" s="115" t="s">
        <v>42</v>
      </c>
      <c r="AT1" s="113" t="s">
        <v>334</v>
      </c>
      <c r="AU1" s="115" t="s">
        <v>32</v>
      </c>
      <c r="AV1" s="115" t="s">
        <v>28</v>
      </c>
      <c r="AW1" s="115" t="s">
        <v>33</v>
      </c>
      <c r="AX1" s="115" t="s">
        <v>36</v>
      </c>
      <c r="AY1" s="115" t="s">
        <v>335</v>
      </c>
      <c r="AZ1" s="115" t="s">
        <v>48</v>
      </c>
      <c r="BA1" s="113" t="s">
        <v>336</v>
      </c>
      <c r="BB1" s="115" t="s">
        <v>46</v>
      </c>
      <c r="BC1" s="115" t="s">
        <v>29</v>
      </c>
      <c r="BD1" s="115" t="s">
        <v>39</v>
      </c>
      <c r="BE1" s="115" t="s">
        <v>30</v>
      </c>
      <c r="BF1" s="113" t="s">
        <v>323</v>
      </c>
      <c r="BG1" s="113"/>
      <c r="BH1" s="113" t="s">
        <v>376</v>
      </c>
      <c r="BI1" s="113" t="s">
        <v>359</v>
      </c>
      <c r="BJ1" s="113" t="s">
        <v>332</v>
      </c>
      <c r="BK1" s="113" t="s">
        <v>377</v>
      </c>
      <c r="BL1" s="113" t="s">
        <v>378</v>
      </c>
      <c r="BM1" s="113" t="s">
        <v>379</v>
      </c>
      <c r="BN1" s="113" t="s">
        <v>380</v>
      </c>
      <c r="BO1" s="113" t="s">
        <v>381</v>
      </c>
      <c r="BP1" s="113" t="s">
        <v>382</v>
      </c>
      <c r="BQ1" s="113" t="s">
        <v>97</v>
      </c>
      <c r="BR1" s="113" t="s">
        <v>383</v>
      </c>
      <c r="BS1" s="113" t="s">
        <v>384</v>
      </c>
      <c r="BT1" s="113" t="s">
        <v>385</v>
      </c>
      <c r="BU1" s="115" t="s">
        <v>386</v>
      </c>
      <c r="BV1" s="113" t="s">
        <v>333</v>
      </c>
      <c r="BW1" s="113" t="s">
        <v>387</v>
      </c>
      <c r="BX1" s="113" t="s">
        <v>98</v>
      </c>
      <c r="BY1" s="113" t="s">
        <v>325</v>
      </c>
      <c r="BZ1" s="113" t="s">
        <v>323</v>
      </c>
      <c r="CA1" s="113" t="s">
        <v>110</v>
      </c>
      <c r="CB1" s="134"/>
    </row>
    <row r="2" spans="1:80" s="30" customFormat="1" ht="30" customHeight="1" x14ac:dyDescent="0.3">
      <c r="A2" s="26" t="s">
        <v>15</v>
      </c>
      <c r="B2" s="26">
        <v>19</v>
      </c>
      <c r="C2" s="26">
        <v>5</v>
      </c>
      <c r="D2" s="26">
        <v>106.2</v>
      </c>
      <c r="E2" s="27"/>
      <c r="F2" s="26">
        <v>4</v>
      </c>
      <c r="G2" s="27"/>
      <c r="H2" s="27"/>
      <c r="I2" s="27"/>
      <c r="J2" s="27"/>
      <c r="K2" s="27"/>
      <c r="L2" s="27"/>
      <c r="M2" s="27"/>
      <c r="N2" s="27"/>
      <c r="O2" s="27"/>
      <c r="P2" s="27"/>
      <c r="Q2" s="27"/>
      <c r="R2" s="27"/>
      <c r="S2" s="27"/>
      <c r="T2" s="27"/>
      <c r="U2" s="27"/>
      <c r="V2" s="27"/>
      <c r="W2" s="27"/>
      <c r="X2" s="27"/>
      <c r="Y2" s="27"/>
      <c r="Z2" s="27"/>
      <c r="AA2" s="27"/>
      <c r="AB2" s="27"/>
      <c r="AC2" s="27"/>
      <c r="AD2" s="26">
        <v>95</v>
      </c>
      <c r="AE2" s="27"/>
      <c r="AF2" s="27"/>
      <c r="AG2" s="27"/>
      <c r="AH2" s="26">
        <v>3</v>
      </c>
      <c r="AI2" s="27"/>
      <c r="AJ2" s="27"/>
      <c r="AK2" s="26">
        <v>1</v>
      </c>
      <c r="AL2" s="27"/>
      <c r="AM2" s="27"/>
      <c r="AN2" s="27"/>
      <c r="AO2" s="27"/>
      <c r="AP2" s="27"/>
      <c r="AQ2" s="26">
        <v>2</v>
      </c>
      <c r="AR2" s="27"/>
      <c r="AS2" s="27"/>
      <c r="AT2" s="26">
        <v>100</v>
      </c>
      <c r="AU2" s="27"/>
      <c r="AV2" s="27"/>
      <c r="AW2" s="27"/>
      <c r="AX2" s="27"/>
      <c r="AY2" s="26">
        <v>8</v>
      </c>
      <c r="AZ2" s="27"/>
      <c r="BA2" s="27"/>
      <c r="BB2" s="27"/>
      <c r="BC2" s="27"/>
      <c r="BD2" s="27"/>
      <c r="BE2" s="26">
        <v>14</v>
      </c>
      <c r="BF2" s="26">
        <f t="shared" ref="BF2:BF20" si="0">SUM(E2:BD2)</f>
        <v>213</v>
      </c>
      <c r="BG2" s="28"/>
      <c r="BH2" s="29">
        <f>AG2/BF2*100</f>
        <v>0</v>
      </c>
      <c r="BI2" s="29">
        <f t="shared" ref="BI2:BI20" si="1">SUM(E2,AY2,AZ2)/BF2*100</f>
        <v>3.755868544600939</v>
      </c>
      <c r="BJ2" s="29">
        <f>SUM(AO2:AP2)/BF2*100</f>
        <v>0</v>
      </c>
      <c r="BK2" s="29">
        <f>SUM(BB2,AI2,AA2,S2)/BF2*100</f>
        <v>0</v>
      </c>
      <c r="BL2" s="29">
        <f>SUM(M2,AK2,AS2)/BF2*100</f>
        <v>0.46948356807511737</v>
      </c>
      <c r="BM2" s="29">
        <f>SUM(AE2:AF2)/BF2*100</f>
        <v>0</v>
      </c>
      <c r="BN2" s="29">
        <f t="shared" ref="BN2:BN20" si="2">R2/BF2*100</f>
        <v>0</v>
      </c>
      <c r="BO2" s="29">
        <f t="shared" ref="BO2:BO20" si="3">SUM(AC2:AD2,K2)/BF2*100</f>
        <v>44.600938967136152</v>
      </c>
      <c r="BP2" s="29">
        <f t="shared" ref="BP2:BP20" si="4">SUM(F2:W2,L2)/BF2*100</f>
        <v>1.8779342723004695</v>
      </c>
      <c r="BQ2" s="29">
        <f>SUM(Y2,V2,AB2)/BF2*100</f>
        <v>0</v>
      </c>
      <c r="BR2" s="29">
        <f>SUM(N2:Q2,U2)/BF2*100</f>
        <v>0</v>
      </c>
      <c r="BS2" s="29">
        <f>SUM(AL2:AM2)/BF2*100</f>
        <v>0</v>
      </c>
      <c r="BT2" s="29">
        <f>AQ2/BF2*100</f>
        <v>0.93896713615023475</v>
      </c>
      <c r="BU2" s="29">
        <f>SUM(AV2:AX2,BC2:BD2)/BF2*100</f>
        <v>0</v>
      </c>
      <c r="BV2" s="29">
        <f>AR2/BF2*100</f>
        <v>0</v>
      </c>
      <c r="BW2" s="29">
        <f>SUM(AT2:AU2,H2:J2,AH2)/BF2*100</f>
        <v>48.356807511737088</v>
      </c>
      <c r="BX2" s="29">
        <f>AJ2/BF2*100</f>
        <v>0</v>
      </c>
      <c r="BY2" s="29">
        <f>100-BZ2</f>
        <v>0</v>
      </c>
      <c r="BZ2" s="29">
        <f>SUM(BH2:BX2)</f>
        <v>100</v>
      </c>
      <c r="CA2" s="29">
        <f>SUM(AE2,AW2:AX2,BD2)/BF2*100</f>
        <v>0</v>
      </c>
    </row>
    <row r="3" spans="1:80" s="30" customFormat="1" ht="30" customHeight="1" x14ac:dyDescent="0.3">
      <c r="A3" s="26" t="s">
        <v>15</v>
      </c>
      <c r="B3" s="26">
        <v>18</v>
      </c>
      <c r="C3" s="26">
        <v>6</v>
      </c>
      <c r="D3" s="26">
        <v>101.2</v>
      </c>
      <c r="E3" s="27"/>
      <c r="F3" s="26">
        <v>3</v>
      </c>
      <c r="G3" s="27"/>
      <c r="H3" s="27"/>
      <c r="I3" s="27"/>
      <c r="J3" s="27"/>
      <c r="K3" s="27"/>
      <c r="L3" s="27"/>
      <c r="M3" s="27"/>
      <c r="N3" s="27"/>
      <c r="O3" s="27"/>
      <c r="P3" s="27"/>
      <c r="Q3" s="27"/>
      <c r="R3" s="27"/>
      <c r="S3" s="27"/>
      <c r="T3" s="27"/>
      <c r="U3" s="27"/>
      <c r="V3" s="27"/>
      <c r="W3" s="27"/>
      <c r="X3" s="27"/>
      <c r="Y3" s="27"/>
      <c r="Z3" s="27"/>
      <c r="AA3" s="27"/>
      <c r="AB3" s="27"/>
      <c r="AC3" s="27"/>
      <c r="AD3" s="26">
        <v>18</v>
      </c>
      <c r="AE3" s="27"/>
      <c r="AF3" s="27"/>
      <c r="AG3" s="27"/>
      <c r="AH3" s="26">
        <v>5</v>
      </c>
      <c r="AI3" s="27"/>
      <c r="AJ3" s="27"/>
      <c r="AK3" s="27"/>
      <c r="AL3" s="27"/>
      <c r="AM3" s="27"/>
      <c r="AN3" s="27"/>
      <c r="AO3" s="26">
        <v>2</v>
      </c>
      <c r="AP3" s="27"/>
      <c r="AQ3" s="27"/>
      <c r="AR3" s="27"/>
      <c r="AS3" s="27"/>
      <c r="AT3" s="26">
        <v>160</v>
      </c>
      <c r="AU3" s="27"/>
      <c r="AV3" s="27"/>
      <c r="AW3" s="27"/>
      <c r="AX3" s="27"/>
      <c r="AY3" s="26">
        <v>13</v>
      </c>
      <c r="AZ3" s="27"/>
      <c r="BA3" s="26">
        <v>2</v>
      </c>
      <c r="BB3" s="27"/>
      <c r="BC3" s="27"/>
      <c r="BD3" s="27"/>
      <c r="BE3" s="26">
        <v>16</v>
      </c>
      <c r="BF3" s="26">
        <f t="shared" si="0"/>
        <v>203</v>
      </c>
      <c r="BG3" s="28"/>
      <c r="BH3" s="29">
        <f t="shared" ref="BH3:BH20" si="5">AG3/BF3*100</f>
        <v>0</v>
      </c>
      <c r="BI3" s="29">
        <f t="shared" si="1"/>
        <v>6.403940886699508</v>
      </c>
      <c r="BJ3" s="29">
        <f t="shared" ref="BJ3:BJ20" si="6">SUM(AO3:AP3)/BF3*100</f>
        <v>0.98522167487684731</v>
      </c>
      <c r="BK3" s="29">
        <f t="shared" ref="BK3:BK20" si="7">SUM(BB3,AI3,AA3,S3)/BF3*100</f>
        <v>0</v>
      </c>
      <c r="BL3" s="29">
        <f t="shared" ref="BL3:BL20" si="8">SUM(M3,AK3,AS3)/BF3*100</f>
        <v>0</v>
      </c>
      <c r="BM3" s="29">
        <f t="shared" ref="BM3:BM20" si="9">SUM(AE3:AF3)/BF3*100</f>
        <v>0</v>
      </c>
      <c r="BN3" s="29">
        <f t="shared" si="2"/>
        <v>0</v>
      </c>
      <c r="BO3" s="29">
        <f t="shared" si="3"/>
        <v>8.8669950738916263</v>
      </c>
      <c r="BP3" s="29">
        <f t="shared" si="4"/>
        <v>1.4778325123152709</v>
      </c>
      <c r="BQ3" s="29">
        <f t="shared" ref="BQ3:BQ20" si="10">SUM(Y3,V3,AB3)/BF3*100</f>
        <v>0</v>
      </c>
      <c r="BR3" s="29">
        <f t="shared" ref="BR3:BR20" si="11">SUM(N3:Q3,U3)/BF3*100</f>
        <v>0</v>
      </c>
      <c r="BS3" s="29">
        <f t="shared" ref="BS3:BS20" si="12">SUM(AL3:AM3)/BF3*100</f>
        <v>0</v>
      </c>
      <c r="BT3" s="29">
        <f t="shared" ref="BT3:BT20" si="13">AQ3/BF3*100</f>
        <v>0</v>
      </c>
      <c r="BU3" s="29">
        <f t="shared" ref="BU3:BU20" si="14">SUM(AV3:AX3,BC3:BD3)/BF3*100</f>
        <v>0</v>
      </c>
      <c r="BV3" s="29">
        <f t="shared" ref="BV3:BV20" si="15">AR3/BF3*100</f>
        <v>0</v>
      </c>
      <c r="BW3" s="29">
        <f t="shared" ref="BW3:BW20" si="16">SUM(AT3:AU3,H3:J3,AH3)/BF3*100</f>
        <v>81.2807881773399</v>
      </c>
      <c r="BX3" s="29">
        <f t="shared" ref="BX3:BX20" si="17">AJ3/BF3*100</f>
        <v>0</v>
      </c>
      <c r="BY3" s="29">
        <f t="shared" ref="BY3:BY20" si="18">100-BZ3</f>
        <v>0.98522167487683987</v>
      </c>
      <c r="BZ3" s="29">
        <f t="shared" ref="BZ3:BZ20" si="19">SUM(BH3:BX3)</f>
        <v>99.01477832512316</v>
      </c>
      <c r="CA3" s="29">
        <f t="shared" ref="CA3:CA20" si="20">SUM(AE3,AW3:AX3,BD3)/BF3*100</f>
        <v>0</v>
      </c>
    </row>
    <row r="4" spans="1:80" s="30" customFormat="1" ht="30" customHeight="1" x14ac:dyDescent="0.3">
      <c r="A4" s="26" t="s">
        <v>15</v>
      </c>
      <c r="B4" s="26">
        <v>17</v>
      </c>
      <c r="C4" s="26">
        <v>7</v>
      </c>
      <c r="D4" s="26">
        <v>95.2</v>
      </c>
      <c r="E4" s="27"/>
      <c r="F4" s="26">
        <v>2</v>
      </c>
      <c r="G4" s="27"/>
      <c r="H4" s="27"/>
      <c r="I4" s="26">
        <v>3</v>
      </c>
      <c r="J4" s="27"/>
      <c r="K4" s="27"/>
      <c r="L4" s="27"/>
      <c r="M4" s="27"/>
      <c r="N4" s="27"/>
      <c r="O4" s="27"/>
      <c r="P4" s="26">
        <v>2</v>
      </c>
      <c r="Q4" s="27"/>
      <c r="R4" s="27"/>
      <c r="S4" s="27"/>
      <c r="T4" s="27"/>
      <c r="U4" s="27"/>
      <c r="V4" s="27"/>
      <c r="W4" s="27"/>
      <c r="X4" s="26">
        <v>2</v>
      </c>
      <c r="Y4" s="27"/>
      <c r="Z4" s="27"/>
      <c r="AA4" s="27"/>
      <c r="AB4" s="27"/>
      <c r="AC4" s="27"/>
      <c r="AD4" s="26">
        <v>3</v>
      </c>
      <c r="AE4" s="27"/>
      <c r="AF4" s="27"/>
      <c r="AG4" s="27"/>
      <c r="AH4" s="26">
        <v>8</v>
      </c>
      <c r="AI4" s="27"/>
      <c r="AJ4" s="27"/>
      <c r="AK4" s="27"/>
      <c r="AL4" s="27"/>
      <c r="AM4" s="27"/>
      <c r="AN4" s="27"/>
      <c r="AO4" s="26">
        <v>3</v>
      </c>
      <c r="AP4" s="27"/>
      <c r="AQ4" s="27"/>
      <c r="AR4" s="27"/>
      <c r="AS4" s="27"/>
      <c r="AT4" s="26">
        <v>155</v>
      </c>
      <c r="AU4" s="27"/>
      <c r="AV4" s="27"/>
      <c r="AW4" s="27"/>
      <c r="AX4" s="27"/>
      <c r="AY4" s="26">
        <v>11</v>
      </c>
      <c r="AZ4" s="27"/>
      <c r="BA4" s="26">
        <v>1</v>
      </c>
      <c r="BB4" s="26">
        <v>1</v>
      </c>
      <c r="BC4" s="27"/>
      <c r="BD4" s="27"/>
      <c r="BE4" s="26">
        <v>21</v>
      </c>
      <c r="BF4" s="26">
        <f t="shared" si="0"/>
        <v>191</v>
      </c>
      <c r="BG4" s="28"/>
      <c r="BH4" s="29">
        <f t="shared" si="5"/>
        <v>0</v>
      </c>
      <c r="BI4" s="29">
        <f t="shared" si="1"/>
        <v>5.7591623036649215</v>
      </c>
      <c r="BJ4" s="29">
        <f t="shared" si="6"/>
        <v>1.5706806282722512</v>
      </c>
      <c r="BK4" s="29">
        <f t="shared" si="7"/>
        <v>0.52356020942408377</v>
      </c>
      <c r="BL4" s="29">
        <f t="shared" si="8"/>
        <v>0</v>
      </c>
      <c r="BM4" s="29">
        <f t="shared" si="9"/>
        <v>0</v>
      </c>
      <c r="BN4" s="29">
        <f t="shared" si="2"/>
        <v>0</v>
      </c>
      <c r="BO4" s="29">
        <f t="shared" si="3"/>
        <v>1.5706806282722512</v>
      </c>
      <c r="BP4" s="29">
        <f t="shared" si="4"/>
        <v>3.664921465968586</v>
      </c>
      <c r="BQ4" s="29">
        <f t="shared" si="10"/>
        <v>0</v>
      </c>
      <c r="BR4" s="29">
        <f t="shared" si="11"/>
        <v>1.0471204188481675</v>
      </c>
      <c r="BS4" s="29">
        <f t="shared" si="12"/>
        <v>0</v>
      </c>
      <c r="BT4" s="29">
        <f t="shared" si="13"/>
        <v>0</v>
      </c>
      <c r="BU4" s="29">
        <f t="shared" si="14"/>
        <v>0</v>
      </c>
      <c r="BV4" s="29">
        <f t="shared" si="15"/>
        <v>0</v>
      </c>
      <c r="BW4" s="29">
        <f t="shared" si="16"/>
        <v>86.910994764397913</v>
      </c>
      <c r="BX4" s="29">
        <f t="shared" si="17"/>
        <v>0</v>
      </c>
      <c r="BY4" s="29">
        <f t="shared" si="18"/>
        <v>-1.0471204188481806</v>
      </c>
      <c r="BZ4" s="29">
        <f t="shared" si="19"/>
        <v>101.04712041884818</v>
      </c>
      <c r="CA4" s="29">
        <f t="shared" si="20"/>
        <v>0</v>
      </c>
    </row>
    <row r="5" spans="1:80" s="30" customFormat="1" ht="30" customHeight="1" x14ac:dyDescent="0.3">
      <c r="A5" s="26" t="s">
        <v>15</v>
      </c>
      <c r="B5" s="26">
        <v>16</v>
      </c>
      <c r="C5" s="26">
        <v>7</v>
      </c>
      <c r="D5" s="26">
        <v>88.2</v>
      </c>
      <c r="E5" s="27"/>
      <c r="F5" s="26">
        <v>4</v>
      </c>
      <c r="G5" s="27"/>
      <c r="H5" s="27"/>
      <c r="I5" s="27"/>
      <c r="J5" s="27"/>
      <c r="K5" s="27"/>
      <c r="L5" s="27"/>
      <c r="M5" s="27"/>
      <c r="N5" s="27"/>
      <c r="O5" s="27"/>
      <c r="P5" s="26">
        <v>1</v>
      </c>
      <c r="Q5" s="27"/>
      <c r="R5" s="26">
        <v>2</v>
      </c>
      <c r="S5" s="27"/>
      <c r="T5" s="27"/>
      <c r="U5" s="27"/>
      <c r="V5" s="27"/>
      <c r="W5" s="26">
        <v>1</v>
      </c>
      <c r="X5" s="26">
        <v>1</v>
      </c>
      <c r="Y5" s="27"/>
      <c r="Z5" s="27"/>
      <c r="AA5" s="26">
        <v>3</v>
      </c>
      <c r="AB5" s="27"/>
      <c r="AC5" s="27"/>
      <c r="AD5" s="26">
        <v>4</v>
      </c>
      <c r="AE5" s="27"/>
      <c r="AF5" s="26">
        <v>1</v>
      </c>
      <c r="AG5" s="26">
        <v>2</v>
      </c>
      <c r="AH5" s="26">
        <v>7</v>
      </c>
      <c r="AI5" s="27"/>
      <c r="AJ5" s="27"/>
      <c r="AK5" s="27"/>
      <c r="AL5" s="27"/>
      <c r="AM5" s="27"/>
      <c r="AN5" s="27"/>
      <c r="AO5" s="26">
        <v>4</v>
      </c>
      <c r="AP5" s="27"/>
      <c r="AQ5" s="27"/>
      <c r="AR5" s="27"/>
      <c r="AS5" s="27"/>
      <c r="AT5" s="26">
        <v>100</v>
      </c>
      <c r="AU5" s="27"/>
      <c r="AV5" s="27"/>
      <c r="AW5" s="27"/>
      <c r="AX5" s="27"/>
      <c r="AY5" s="26">
        <v>31</v>
      </c>
      <c r="AZ5" s="27"/>
      <c r="BA5" s="27"/>
      <c r="BB5" s="26"/>
      <c r="BC5" s="27"/>
      <c r="BD5" s="27"/>
      <c r="BE5" s="26">
        <v>30</v>
      </c>
      <c r="BF5" s="26">
        <f t="shared" si="0"/>
        <v>161</v>
      </c>
      <c r="BG5" s="28"/>
      <c r="BH5" s="29">
        <f t="shared" si="5"/>
        <v>1.2422360248447204</v>
      </c>
      <c r="BI5" s="29">
        <f t="shared" si="1"/>
        <v>19.254658385093169</v>
      </c>
      <c r="BJ5" s="29">
        <f t="shared" si="6"/>
        <v>2.4844720496894408</v>
      </c>
      <c r="BK5" s="29">
        <f t="shared" si="7"/>
        <v>1.8633540372670807</v>
      </c>
      <c r="BL5" s="29">
        <f t="shared" si="8"/>
        <v>0</v>
      </c>
      <c r="BM5" s="29">
        <f t="shared" si="9"/>
        <v>0.6211180124223602</v>
      </c>
      <c r="BN5" s="29">
        <f t="shared" si="2"/>
        <v>1.2422360248447204</v>
      </c>
      <c r="BO5" s="29">
        <f t="shared" si="3"/>
        <v>2.4844720496894408</v>
      </c>
      <c r="BP5" s="29">
        <f t="shared" si="4"/>
        <v>4.9689440993788816</v>
      </c>
      <c r="BQ5" s="29">
        <f t="shared" si="10"/>
        <v>0</v>
      </c>
      <c r="BR5" s="29">
        <f t="shared" si="11"/>
        <v>0.6211180124223602</v>
      </c>
      <c r="BS5" s="29">
        <f t="shared" si="12"/>
        <v>0</v>
      </c>
      <c r="BT5" s="29">
        <f t="shared" si="13"/>
        <v>0</v>
      </c>
      <c r="BU5" s="29">
        <f t="shared" si="14"/>
        <v>0</v>
      </c>
      <c r="BV5" s="29">
        <f t="shared" si="15"/>
        <v>0</v>
      </c>
      <c r="BW5" s="29">
        <f t="shared" si="16"/>
        <v>66.459627329192557</v>
      </c>
      <c r="BX5" s="29">
        <f t="shared" si="17"/>
        <v>0</v>
      </c>
      <c r="BY5" s="29">
        <f t="shared" si="18"/>
        <v>-1.2422360248447291</v>
      </c>
      <c r="BZ5" s="29">
        <f t="shared" si="19"/>
        <v>101.24223602484473</v>
      </c>
      <c r="CA5" s="29">
        <f t="shared" si="20"/>
        <v>0</v>
      </c>
    </row>
    <row r="6" spans="1:80" s="30" customFormat="1" ht="30" customHeight="1" x14ac:dyDescent="0.3">
      <c r="A6" s="26" t="s">
        <v>15</v>
      </c>
      <c r="B6" s="26">
        <v>15</v>
      </c>
      <c r="C6" s="26">
        <v>5</v>
      </c>
      <c r="D6" s="26">
        <v>81.2</v>
      </c>
      <c r="E6" s="27"/>
      <c r="F6" s="26">
        <v>2</v>
      </c>
      <c r="G6" s="27"/>
      <c r="H6" s="27"/>
      <c r="I6" s="27"/>
      <c r="J6" s="27"/>
      <c r="K6" s="27"/>
      <c r="L6" s="27"/>
      <c r="M6" s="27"/>
      <c r="N6" s="27"/>
      <c r="O6" s="27"/>
      <c r="P6" s="27"/>
      <c r="Q6" s="27"/>
      <c r="R6" s="27"/>
      <c r="S6" s="27"/>
      <c r="T6" s="27"/>
      <c r="U6" s="27"/>
      <c r="V6" s="27"/>
      <c r="W6" s="26"/>
      <c r="X6" s="26">
        <v>2</v>
      </c>
      <c r="Y6" s="27"/>
      <c r="Z6" s="27"/>
      <c r="AA6" s="27"/>
      <c r="AB6" s="27"/>
      <c r="AC6" s="26">
        <v>8</v>
      </c>
      <c r="AD6" s="27"/>
      <c r="AE6" s="27"/>
      <c r="AF6" s="26">
        <v>2</v>
      </c>
      <c r="AG6" s="27"/>
      <c r="AH6" s="26">
        <v>37</v>
      </c>
      <c r="AI6" s="27"/>
      <c r="AJ6" s="27"/>
      <c r="AK6" s="27"/>
      <c r="AL6" s="27"/>
      <c r="AM6" s="27"/>
      <c r="AN6" s="27"/>
      <c r="AO6" s="27"/>
      <c r="AP6" s="27"/>
      <c r="AQ6" s="26">
        <v>8</v>
      </c>
      <c r="AR6" s="27"/>
      <c r="AS6" s="27"/>
      <c r="AT6" s="26">
        <v>130</v>
      </c>
      <c r="AU6" s="27"/>
      <c r="AV6" s="27"/>
      <c r="AW6" s="27"/>
      <c r="AX6" s="27"/>
      <c r="AY6" s="26">
        <v>3</v>
      </c>
      <c r="AZ6" s="27"/>
      <c r="BA6" s="27"/>
      <c r="BB6" s="26">
        <v>1</v>
      </c>
      <c r="BC6" s="27"/>
      <c r="BD6" s="27"/>
      <c r="BE6" s="26">
        <v>20</v>
      </c>
      <c r="BF6" s="26">
        <f t="shared" si="0"/>
        <v>193</v>
      </c>
      <c r="BG6" s="28"/>
      <c r="BH6" s="29">
        <f t="shared" si="5"/>
        <v>0</v>
      </c>
      <c r="BI6" s="29">
        <f t="shared" si="1"/>
        <v>1.5544041450777202</v>
      </c>
      <c r="BJ6" s="29">
        <f t="shared" si="6"/>
        <v>0</v>
      </c>
      <c r="BK6" s="29">
        <f t="shared" si="7"/>
        <v>0.5181347150259068</v>
      </c>
      <c r="BL6" s="29">
        <f t="shared" si="8"/>
        <v>0</v>
      </c>
      <c r="BM6" s="29">
        <f t="shared" si="9"/>
        <v>1.0362694300518136</v>
      </c>
      <c r="BN6" s="29">
        <f t="shared" si="2"/>
        <v>0</v>
      </c>
      <c r="BO6" s="29">
        <f t="shared" si="3"/>
        <v>4.1450777202072544</v>
      </c>
      <c r="BP6" s="29">
        <f t="shared" si="4"/>
        <v>1.0362694300518136</v>
      </c>
      <c r="BQ6" s="29">
        <f t="shared" si="10"/>
        <v>0</v>
      </c>
      <c r="BR6" s="29">
        <f t="shared" si="11"/>
        <v>0</v>
      </c>
      <c r="BS6" s="29">
        <f t="shared" si="12"/>
        <v>0</v>
      </c>
      <c r="BT6" s="29">
        <f t="shared" si="13"/>
        <v>4.1450777202072544</v>
      </c>
      <c r="BU6" s="29">
        <f t="shared" si="14"/>
        <v>0</v>
      </c>
      <c r="BV6" s="29">
        <f t="shared" si="15"/>
        <v>0</v>
      </c>
      <c r="BW6" s="29">
        <f t="shared" si="16"/>
        <v>86.52849740932642</v>
      </c>
      <c r="BX6" s="29">
        <f t="shared" si="17"/>
        <v>0</v>
      </c>
      <c r="BY6" s="29">
        <f t="shared" si="18"/>
        <v>1.0362694300518172</v>
      </c>
      <c r="BZ6" s="29">
        <f t="shared" si="19"/>
        <v>98.963730569948183</v>
      </c>
      <c r="CA6" s="29">
        <f t="shared" si="20"/>
        <v>0</v>
      </c>
    </row>
    <row r="7" spans="1:80" s="30" customFormat="1" ht="30" customHeight="1" x14ac:dyDescent="0.3">
      <c r="A7" s="26" t="s">
        <v>15</v>
      </c>
      <c r="B7" s="26">
        <v>14</v>
      </c>
      <c r="C7" s="26">
        <v>1</v>
      </c>
      <c r="D7" s="26">
        <v>76.2</v>
      </c>
      <c r="E7" s="27"/>
      <c r="F7" s="26">
        <v>2</v>
      </c>
      <c r="G7" s="27"/>
      <c r="H7" s="27"/>
      <c r="I7" s="27"/>
      <c r="J7" s="27"/>
      <c r="K7" s="27"/>
      <c r="L7" s="27"/>
      <c r="M7" s="27"/>
      <c r="N7" s="27"/>
      <c r="O7" s="27"/>
      <c r="P7" s="27"/>
      <c r="Q7" s="27"/>
      <c r="R7" s="26">
        <v>5</v>
      </c>
      <c r="S7" s="27"/>
      <c r="T7" s="27"/>
      <c r="U7" s="27"/>
      <c r="V7" s="27"/>
      <c r="W7" s="26">
        <v>2</v>
      </c>
      <c r="X7" s="26">
        <v>3</v>
      </c>
      <c r="Y7" s="27"/>
      <c r="Z7" s="27"/>
      <c r="AA7" s="27"/>
      <c r="AB7" s="27"/>
      <c r="AC7" s="26">
        <v>9</v>
      </c>
      <c r="AD7" s="27"/>
      <c r="AE7" s="27"/>
      <c r="AF7" s="26">
        <v>1</v>
      </c>
      <c r="AG7" s="26">
        <v>1</v>
      </c>
      <c r="AH7" s="26">
        <v>55</v>
      </c>
      <c r="AI7" s="27"/>
      <c r="AJ7" s="27"/>
      <c r="AK7" s="27"/>
      <c r="AL7" s="27"/>
      <c r="AM7" s="27"/>
      <c r="AN7" s="27"/>
      <c r="AO7" s="27"/>
      <c r="AP7" s="27"/>
      <c r="AQ7" s="26">
        <v>4</v>
      </c>
      <c r="AR7" s="27"/>
      <c r="AS7" s="27"/>
      <c r="AT7" s="26">
        <v>70</v>
      </c>
      <c r="AU7" s="27"/>
      <c r="AV7" s="27"/>
      <c r="AW7" s="27"/>
      <c r="AX7" s="27"/>
      <c r="AY7" s="26">
        <v>26</v>
      </c>
      <c r="AZ7" s="26">
        <v>1</v>
      </c>
      <c r="BA7" s="26">
        <v>1</v>
      </c>
      <c r="BB7" s="27"/>
      <c r="BC7" s="27"/>
      <c r="BD7" s="27"/>
      <c r="BE7" s="26">
        <v>17</v>
      </c>
      <c r="BF7" s="26">
        <f t="shared" si="0"/>
        <v>180</v>
      </c>
      <c r="BG7" s="28"/>
      <c r="BH7" s="29">
        <f t="shared" si="5"/>
        <v>0.55555555555555558</v>
      </c>
      <c r="BI7" s="29">
        <f t="shared" si="1"/>
        <v>15</v>
      </c>
      <c r="BJ7" s="29">
        <f t="shared" si="6"/>
        <v>0</v>
      </c>
      <c r="BK7" s="29">
        <f t="shared" si="7"/>
        <v>0</v>
      </c>
      <c r="BL7" s="29">
        <f t="shared" si="8"/>
        <v>0</v>
      </c>
      <c r="BM7" s="29">
        <f t="shared" si="9"/>
        <v>0.55555555555555558</v>
      </c>
      <c r="BN7" s="29">
        <f t="shared" si="2"/>
        <v>2.7777777777777777</v>
      </c>
      <c r="BO7" s="29">
        <f t="shared" si="3"/>
        <v>5</v>
      </c>
      <c r="BP7" s="29">
        <f t="shared" si="4"/>
        <v>5</v>
      </c>
      <c r="BQ7" s="29">
        <f t="shared" si="10"/>
        <v>0</v>
      </c>
      <c r="BR7" s="29">
        <f t="shared" si="11"/>
        <v>0</v>
      </c>
      <c r="BS7" s="29">
        <f t="shared" si="12"/>
        <v>0</v>
      </c>
      <c r="BT7" s="29">
        <f t="shared" si="13"/>
        <v>2.2222222222222223</v>
      </c>
      <c r="BU7" s="29">
        <f t="shared" si="14"/>
        <v>0</v>
      </c>
      <c r="BV7" s="29">
        <f t="shared" si="15"/>
        <v>0</v>
      </c>
      <c r="BW7" s="29">
        <f t="shared" si="16"/>
        <v>69.444444444444443</v>
      </c>
      <c r="BX7" s="29">
        <f t="shared" si="17"/>
        <v>0</v>
      </c>
      <c r="BY7" s="29">
        <f t="shared" si="18"/>
        <v>-0.55555555555555713</v>
      </c>
      <c r="BZ7" s="29">
        <f t="shared" si="19"/>
        <v>100.55555555555556</v>
      </c>
      <c r="CA7" s="29">
        <f t="shared" si="20"/>
        <v>0</v>
      </c>
    </row>
    <row r="8" spans="1:80" s="30" customFormat="1" ht="30" customHeight="1" x14ac:dyDescent="0.3">
      <c r="A8" s="26" t="s">
        <v>15</v>
      </c>
      <c r="B8" s="26">
        <v>13</v>
      </c>
      <c r="C8" s="26">
        <v>0.2</v>
      </c>
      <c r="D8" s="26">
        <v>75.2</v>
      </c>
      <c r="E8" s="27"/>
      <c r="F8" s="27"/>
      <c r="G8" s="27"/>
      <c r="H8" s="27"/>
      <c r="I8" s="27"/>
      <c r="J8" s="26">
        <v>2</v>
      </c>
      <c r="K8" s="27"/>
      <c r="L8" s="27"/>
      <c r="M8" s="27"/>
      <c r="N8" s="27"/>
      <c r="O8" s="27"/>
      <c r="P8" s="27"/>
      <c r="Q8" s="27"/>
      <c r="R8" s="27"/>
      <c r="S8" s="27"/>
      <c r="T8" s="27"/>
      <c r="U8" s="27"/>
      <c r="V8" s="27"/>
      <c r="W8" s="26">
        <v>1</v>
      </c>
      <c r="X8" s="26">
        <v>2</v>
      </c>
      <c r="Y8" s="27"/>
      <c r="Z8" s="27"/>
      <c r="AA8" s="27"/>
      <c r="AB8" s="27"/>
      <c r="AC8" s="26">
        <v>17</v>
      </c>
      <c r="AD8" s="27"/>
      <c r="AE8" s="27"/>
      <c r="AF8" s="26">
        <v>1</v>
      </c>
      <c r="AG8" s="26">
        <v>2</v>
      </c>
      <c r="AH8" s="26">
        <v>50</v>
      </c>
      <c r="AI8" s="27"/>
      <c r="AJ8" s="27"/>
      <c r="AK8" s="27"/>
      <c r="AL8" s="27"/>
      <c r="AM8" s="27"/>
      <c r="AN8" s="27"/>
      <c r="AO8" s="27"/>
      <c r="AP8" s="27"/>
      <c r="AQ8" s="26">
        <v>1</v>
      </c>
      <c r="AR8" s="27"/>
      <c r="AS8" s="26">
        <v>2</v>
      </c>
      <c r="AT8" s="26">
        <v>105</v>
      </c>
      <c r="AU8" s="27"/>
      <c r="AV8" s="27"/>
      <c r="AW8" s="27"/>
      <c r="AX8" s="27"/>
      <c r="AY8" s="26">
        <v>7</v>
      </c>
      <c r="AZ8" s="27"/>
      <c r="BA8" s="27"/>
      <c r="BB8" s="27"/>
      <c r="BC8" s="27"/>
      <c r="BD8" s="27"/>
      <c r="BE8" s="26">
        <v>40</v>
      </c>
      <c r="BF8" s="26">
        <f t="shared" si="0"/>
        <v>190</v>
      </c>
      <c r="BG8" s="28"/>
      <c r="BH8" s="29">
        <f t="shared" si="5"/>
        <v>1.0526315789473684</v>
      </c>
      <c r="BI8" s="29">
        <f t="shared" si="1"/>
        <v>3.6842105263157889</v>
      </c>
      <c r="BJ8" s="29">
        <f t="shared" si="6"/>
        <v>0</v>
      </c>
      <c r="BK8" s="29">
        <f t="shared" si="7"/>
        <v>0</v>
      </c>
      <c r="BL8" s="29">
        <f t="shared" si="8"/>
        <v>1.0526315789473684</v>
      </c>
      <c r="BM8" s="29">
        <f t="shared" si="9"/>
        <v>0.52631578947368418</v>
      </c>
      <c r="BN8" s="29">
        <f t="shared" si="2"/>
        <v>0</v>
      </c>
      <c r="BO8" s="29">
        <f t="shared" si="3"/>
        <v>8.9473684210526319</v>
      </c>
      <c r="BP8" s="29">
        <f t="shared" si="4"/>
        <v>1.5789473684210527</v>
      </c>
      <c r="BQ8" s="29">
        <f t="shared" si="10"/>
        <v>0</v>
      </c>
      <c r="BR8" s="29">
        <f t="shared" si="11"/>
        <v>0</v>
      </c>
      <c r="BS8" s="29">
        <f t="shared" si="12"/>
        <v>0</v>
      </c>
      <c r="BT8" s="29">
        <f t="shared" si="13"/>
        <v>0.52631578947368418</v>
      </c>
      <c r="BU8" s="29">
        <f t="shared" si="14"/>
        <v>0</v>
      </c>
      <c r="BV8" s="29">
        <f t="shared" si="15"/>
        <v>0</v>
      </c>
      <c r="BW8" s="29">
        <f t="shared" si="16"/>
        <v>82.631578947368425</v>
      </c>
      <c r="BX8" s="29">
        <f t="shared" si="17"/>
        <v>0</v>
      </c>
      <c r="BY8" s="29">
        <f t="shared" si="18"/>
        <v>0</v>
      </c>
      <c r="BZ8" s="29">
        <f t="shared" si="19"/>
        <v>100</v>
      </c>
      <c r="CA8" s="29">
        <f t="shared" si="20"/>
        <v>0</v>
      </c>
    </row>
    <row r="9" spans="1:80" s="30" customFormat="1" ht="30" customHeight="1" x14ac:dyDescent="0.3">
      <c r="A9" s="26" t="s">
        <v>15</v>
      </c>
      <c r="B9" s="26">
        <v>12</v>
      </c>
      <c r="C9" s="26">
        <v>3</v>
      </c>
      <c r="D9" s="26">
        <v>75</v>
      </c>
      <c r="E9" s="27"/>
      <c r="F9" s="26">
        <v>3</v>
      </c>
      <c r="G9" s="26">
        <v>2</v>
      </c>
      <c r="H9" s="27"/>
      <c r="I9" s="27"/>
      <c r="J9" s="27"/>
      <c r="K9" s="27"/>
      <c r="L9" s="26">
        <v>2</v>
      </c>
      <c r="M9" s="27"/>
      <c r="N9" s="27"/>
      <c r="O9" s="27"/>
      <c r="P9" s="27"/>
      <c r="Q9" s="27"/>
      <c r="R9" s="27"/>
      <c r="S9" s="27"/>
      <c r="T9" s="27"/>
      <c r="U9" s="27"/>
      <c r="V9" s="27"/>
      <c r="W9" s="26">
        <v>1</v>
      </c>
      <c r="X9" s="26">
        <v>1</v>
      </c>
      <c r="Y9" s="27"/>
      <c r="Z9" s="27"/>
      <c r="AA9" s="27"/>
      <c r="AB9" s="27"/>
      <c r="AC9" s="27"/>
      <c r="AD9" s="27"/>
      <c r="AE9" s="27"/>
      <c r="AF9" s="27"/>
      <c r="AG9" s="26">
        <v>1</v>
      </c>
      <c r="AH9" s="26">
        <v>40</v>
      </c>
      <c r="AI9" s="27"/>
      <c r="AJ9" s="27"/>
      <c r="AK9" s="27"/>
      <c r="AL9" s="27"/>
      <c r="AM9" s="27"/>
      <c r="AN9" s="27"/>
      <c r="AO9" s="27"/>
      <c r="AP9" s="27"/>
      <c r="AQ9" s="26">
        <v>3</v>
      </c>
      <c r="AR9" s="27"/>
      <c r="AS9" s="27"/>
      <c r="AT9" s="26">
        <v>85</v>
      </c>
      <c r="AU9" s="27"/>
      <c r="AV9" s="27"/>
      <c r="AW9" s="27"/>
      <c r="AX9" s="27"/>
      <c r="AY9" s="26">
        <v>12</v>
      </c>
      <c r="AZ9" s="27"/>
      <c r="BA9" s="27"/>
      <c r="BB9" s="26">
        <v>1</v>
      </c>
      <c r="BC9" s="27"/>
      <c r="BD9" s="27"/>
      <c r="BE9" s="26">
        <v>16</v>
      </c>
      <c r="BF9" s="26">
        <f t="shared" si="0"/>
        <v>151</v>
      </c>
      <c r="BG9" s="28"/>
      <c r="BH9" s="29">
        <f t="shared" si="5"/>
        <v>0.66225165562913912</v>
      </c>
      <c r="BI9" s="29">
        <f t="shared" si="1"/>
        <v>7.9470198675496695</v>
      </c>
      <c r="BJ9" s="29">
        <f t="shared" si="6"/>
        <v>0</v>
      </c>
      <c r="BK9" s="29">
        <f t="shared" si="7"/>
        <v>0.66225165562913912</v>
      </c>
      <c r="BL9" s="29">
        <f t="shared" si="8"/>
        <v>0</v>
      </c>
      <c r="BM9" s="29">
        <f t="shared" si="9"/>
        <v>0</v>
      </c>
      <c r="BN9" s="29">
        <f t="shared" si="2"/>
        <v>0</v>
      </c>
      <c r="BO9" s="29">
        <f t="shared" si="3"/>
        <v>0</v>
      </c>
      <c r="BP9" s="29">
        <f t="shared" si="4"/>
        <v>6.6225165562913908</v>
      </c>
      <c r="BQ9" s="29">
        <f t="shared" si="10"/>
        <v>0</v>
      </c>
      <c r="BR9" s="29">
        <f t="shared" si="11"/>
        <v>0</v>
      </c>
      <c r="BS9" s="29">
        <f t="shared" si="12"/>
        <v>0</v>
      </c>
      <c r="BT9" s="29">
        <f t="shared" si="13"/>
        <v>1.9867549668874174</v>
      </c>
      <c r="BU9" s="29">
        <f t="shared" si="14"/>
        <v>0</v>
      </c>
      <c r="BV9" s="29">
        <f t="shared" si="15"/>
        <v>0</v>
      </c>
      <c r="BW9" s="29">
        <f t="shared" si="16"/>
        <v>82.78145695364239</v>
      </c>
      <c r="BX9" s="29">
        <f t="shared" si="17"/>
        <v>0</v>
      </c>
      <c r="BY9" s="29">
        <f t="shared" si="18"/>
        <v>-0.66225165562914867</v>
      </c>
      <c r="BZ9" s="29">
        <f t="shared" si="19"/>
        <v>100.66225165562915</v>
      </c>
      <c r="CA9" s="29">
        <f t="shared" si="20"/>
        <v>0</v>
      </c>
    </row>
    <row r="10" spans="1:80" s="30" customFormat="1" ht="30" customHeight="1" x14ac:dyDescent="0.3">
      <c r="A10" s="26" t="s">
        <v>15</v>
      </c>
      <c r="B10" s="26">
        <v>11</v>
      </c>
      <c r="C10" s="26">
        <v>6</v>
      </c>
      <c r="D10" s="26">
        <v>72</v>
      </c>
      <c r="E10" s="27"/>
      <c r="F10" s="27"/>
      <c r="G10" s="26">
        <v>4</v>
      </c>
      <c r="H10" s="27"/>
      <c r="I10" s="27"/>
      <c r="J10" s="27"/>
      <c r="K10" s="27"/>
      <c r="L10" s="27"/>
      <c r="M10" s="27"/>
      <c r="N10" s="27"/>
      <c r="O10" s="27"/>
      <c r="P10" s="27"/>
      <c r="Q10" s="27"/>
      <c r="R10" s="27"/>
      <c r="S10" s="27"/>
      <c r="T10" s="27"/>
      <c r="U10" s="26">
        <v>3</v>
      </c>
      <c r="V10" s="27"/>
      <c r="W10" s="27"/>
      <c r="X10" s="26">
        <v>1</v>
      </c>
      <c r="Y10" s="27"/>
      <c r="Z10" s="27"/>
      <c r="AA10" s="27"/>
      <c r="AB10" s="27"/>
      <c r="AC10" s="27"/>
      <c r="AD10" s="27"/>
      <c r="AE10" s="27"/>
      <c r="AF10" s="26">
        <v>4</v>
      </c>
      <c r="AG10" s="27"/>
      <c r="AH10" s="26">
        <v>20</v>
      </c>
      <c r="AI10" s="27"/>
      <c r="AJ10" s="26">
        <v>1</v>
      </c>
      <c r="AK10" s="27"/>
      <c r="AL10" s="27"/>
      <c r="AM10" s="27"/>
      <c r="AN10" s="27"/>
      <c r="AO10" s="27"/>
      <c r="AP10" s="27"/>
      <c r="AQ10" s="27"/>
      <c r="AR10" s="27"/>
      <c r="AS10" s="27"/>
      <c r="AT10" s="26">
        <v>180</v>
      </c>
      <c r="AU10" s="27"/>
      <c r="AV10" s="27"/>
      <c r="AW10" s="27"/>
      <c r="AX10" s="26">
        <v>10</v>
      </c>
      <c r="AY10" s="26">
        <v>7</v>
      </c>
      <c r="AZ10" s="27"/>
      <c r="BA10" s="27"/>
      <c r="BB10" s="27"/>
      <c r="BC10" s="27"/>
      <c r="BD10" s="27"/>
      <c r="BE10" s="26">
        <v>27</v>
      </c>
      <c r="BF10" s="26">
        <f t="shared" si="0"/>
        <v>230</v>
      </c>
      <c r="BG10" s="28"/>
      <c r="BH10" s="29">
        <f t="shared" si="5"/>
        <v>0</v>
      </c>
      <c r="BI10" s="29">
        <f t="shared" si="1"/>
        <v>3.0434782608695654</v>
      </c>
      <c r="BJ10" s="29">
        <f t="shared" si="6"/>
        <v>0</v>
      </c>
      <c r="BK10" s="29">
        <f t="shared" si="7"/>
        <v>0</v>
      </c>
      <c r="BL10" s="29">
        <f t="shared" si="8"/>
        <v>0</v>
      </c>
      <c r="BM10" s="29">
        <f t="shared" si="9"/>
        <v>1.7391304347826086</v>
      </c>
      <c r="BN10" s="29">
        <f t="shared" si="2"/>
        <v>0</v>
      </c>
      <c r="BO10" s="29">
        <f t="shared" si="3"/>
        <v>0</v>
      </c>
      <c r="BP10" s="29">
        <f t="shared" si="4"/>
        <v>3.0434782608695654</v>
      </c>
      <c r="BQ10" s="29">
        <f t="shared" si="10"/>
        <v>0</v>
      </c>
      <c r="BR10" s="29">
        <f t="shared" si="11"/>
        <v>1.3043478260869565</v>
      </c>
      <c r="BS10" s="29">
        <f t="shared" si="12"/>
        <v>0</v>
      </c>
      <c r="BT10" s="29">
        <f t="shared" si="13"/>
        <v>0</v>
      </c>
      <c r="BU10" s="29">
        <f t="shared" si="14"/>
        <v>4.3478260869565215</v>
      </c>
      <c r="BV10" s="29">
        <f t="shared" si="15"/>
        <v>0</v>
      </c>
      <c r="BW10" s="29">
        <f t="shared" si="16"/>
        <v>86.956521739130437</v>
      </c>
      <c r="BX10" s="29">
        <f t="shared" si="17"/>
        <v>0.43478260869565216</v>
      </c>
      <c r="BY10" s="29">
        <f t="shared" si="18"/>
        <v>-0.86956521739131176</v>
      </c>
      <c r="BZ10" s="29">
        <f t="shared" si="19"/>
        <v>100.86956521739131</v>
      </c>
      <c r="CA10" s="29">
        <f t="shared" si="20"/>
        <v>4.3478260869565215</v>
      </c>
    </row>
    <row r="11" spans="1:80" s="30" customFormat="1" ht="30" customHeight="1" x14ac:dyDescent="0.3">
      <c r="A11" s="26" t="s">
        <v>15</v>
      </c>
      <c r="B11" s="26">
        <v>10</v>
      </c>
      <c r="C11" s="26">
        <v>5</v>
      </c>
      <c r="D11" s="26">
        <v>66</v>
      </c>
      <c r="E11" s="27"/>
      <c r="F11" s="27"/>
      <c r="G11" s="27"/>
      <c r="H11" s="26">
        <v>5</v>
      </c>
      <c r="I11" s="27"/>
      <c r="J11" s="27"/>
      <c r="K11" s="26">
        <v>1</v>
      </c>
      <c r="L11" s="27"/>
      <c r="M11" s="26">
        <v>1</v>
      </c>
      <c r="N11" s="27"/>
      <c r="O11" s="27"/>
      <c r="P11" s="27"/>
      <c r="Q11" s="27"/>
      <c r="R11" s="27"/>
      <c r="S11" s="27"/>
      <c r="T11" s="27"/>
      <c r="U11" s="27"/>
      <c r="V11" s="27"/>
      <c r="W11" s="27"/>
      <c r="X11" s="26">
        <v>1</v>
      </c>
      <c r="Y11" s="27"/>
      <c r="Z11" s="27"/>
      <c r="AA11" s="27"/>
      <c r="AB11" s="27"/>
      <c r="AC11" s="27"/>
      <c r="AD11" s="27"/>
      <c r="AE11" s="27"/>
      <c r="AF11" s="27"/>
      <c r="AG11" s="26">
        <v>1</v>
      </c>
      <c r="AH11" s="26">
        <v>60</v>
      </c>
      <c r="AI11" s="27"/>
      <c r="AJ11" s="26">
        <v>1</v>
      </c>
      <c r="AK11" s="27"/>
      <c r="AL11" s="27"/>
      <c r="AM11" s="27"/>
      <c r="AN11" s="27"/>
      <c r="AO11" s="26">
        <v>1</v>
      </c>
      <c r="AP11" s="27"/>
      <c r="AQ11" s="26">
        <v>5</v>
      </c>
      <c r="AR11" s="27"/>
      <c r="AS11" s="26">
        <v>1</v>
      </c>
      <c r="AT11" s="27"/>
      <c r="AU11" s="27"/>
      <c r="AV11" s="27"/>
      <c r="AW11" s="27"/>
      <c r="AX11" s="27"/>
      <c r="AY11" s="26">
        <v>2</v>
      </c>
      <c r="AZ11" s="27"/>
      <c r="BA11" s="27"/>
      <c r="BB11" s="27"/>
      <c r="BC11" s="27"/>
      <c r="BD11" s="27"/>
      <c r="BE11" s="26">
        <v>9</v>
      </c>
      <c r="BF11" s="26">
        <f t="shared" si="0"/>
        <v>79</v>
      </c>
      <c r="BG11" s="28"/>
      <c r="BH11" s="29">
        <f t="shared" si="5"/>
        <v>1.2658227848101267</v>
      </c>
      <c r="BI11" s="29">
        <f t="shared" si="1"/>
        <v>2.5316455696202533</v>
      </c>
      <c r="BJ11" s="29">
        <f t="shared" si="6"/>
        <v>1.2658227848101267</v>
      </c>
      <c r="BK11" s="29">
        <f t="shared" si="7"/>
        <v>0</v>
      </c>
      <c r="BL11" s="29">
        <f t="shared" si="8"/>
        <v>2.5316455696202533</v>
      </c>
      <c r="BM11" s="29">
        <f t="shared" si="9"/>
        <v>0</v>
      </c>
      <c r="BN11" s="29">
        <f t="shared" si="2"/>
        <v>0</v>
      </c>
      <c r="BO11" s="29">
        <f t="shared" si="3"/>
        <v>1.2658227848101267</v>
      </c>
      <c r="BP11" s="29">
        <f t="shared" si="4"/>
        <v>8.8607594936708853</v>
      </c>
      <c r="BQ11" s="29">
        <f t="shared" si="10"/>
        <v>0</v>
      </c>
      <c r="BR11" s="29">
        <f t="shared" si="11"/>
        <v>0</v>
      </c>
      <c r="BS11" s="29">
        <f t="shared" si="12"/>
        <v>0</v>
      </c>
      <c r="BT11" s="29">
        <f t="shared" si="13"/>
        <v>6.3291139240506329</v>
      </c>
      <c r="BU11" s="29">
        <f t="shared" si="14"/>
        <v>0</v>
      </c>
      <c r="BV11" s="29">
        <f t="shared" si="15"/>
        <v>0</v>
      </c>
      <c r="BW11" s="29">
        <f t="shared" si="16"/>
        <v>82.278481012658233</v>
      </c>
      <c r="BX11" s="29">
        <f t="shared" si="17"/>
        <v>1.2658227848101267</v>
      </c>
      <c r="BY11" s="29">
        <f t="shared" si="18"/>
        <v>-7.5949367088607573</v>
      </c>
      <c r="BZ11" s="29">
        <f t="shared" si="19"/>
        <v>107.59493670886076</v>
      </c>
      <c r="CA11" s="29">
        <f t="shared" si="20"/>
        <v>0</v>
      </c>
    </row>
    <row r="12" spans="1:80" s="30" customFormat="1" ht="30" customHeight="1" x14ac:dyDescent="0.3">
      <c r="A12" s="26" t="s">
        <v>15</v>
      </c>
      <c r="B12" s="26">
        <v>9</v>
      </c>
      <c r="C12" s="26">
        <v>6</v>
      </c>
      <c r="D12" s="26">
        <v>61</v>
      </c>
      <c r="E12" s="27"/>
      <c r="F12" s="27"/>
      <c r="G12" s="27"/>
      <c r="H12" s="26">
        <v>2</v>
      </c>
      <c r="I12" s="27"/>
      <c r="J12" s="27"/>
      <c r="K12" s="27"/>
      <c r="L12" s="27"/>
      <c r="M12" s="27"/>
      <c r="N12" s="27"/>
      <c r="O12" s="27"/>
      <c r="P12" s="27"/>
      <c r="Q12" s="27"/>
      <c r="R12" s="27"/>
      <c r="S12" s="27"/>
      <c r="T12" s="27"/>
      <c r="U12" s="27"/>
      <c r="V12" s="27"/>
      <c r="W12" s="27"/>
      <c r="X12" s="26">
        <v>1</v>
      </c>
      <c r="Y12" s="27"/>
      <c r="Z12" s="27"/>
      <c r="AA12" s="27"/>
      <c r="AB12" s="27"/>
      <c r="AC12" s="26">
        <v>152</v>
      </c>
      <c r="AD12" s="26">
        <v>3</v>
      </c>
      <c r="AE12" s="27"/>
      <c r="AF12" s="27"/>
      <c r="AG12" s="27"/>
      <c r="AH12" s="26">
        <v>20</v>
      </c>
      <c r="AI12" s="27"/>
      <c r="AJ12" s="27"/>
      <c r="AK12" s="27"/>
      <c r="AL12" s="27"/>
      <c r="AM12" s="27"/>
      <c r="AN12" s="27"/>
      <c r="AO12" s="27"/>
      <c r="AP12" s="27"/>
      <c r="AQ12" s="26">
        <v>1</v>
      </c>
      <c r="AR12" s="27"/>
      <c r="AS12" s="27"/>
      <c r="AT12" s="27"/>
      <c r="AU12" s="27"/>
      <c r="AV12" s="27"/>
      <c r="AW12" s="27"/>
      <c r="AX12" s="27"/>
      <c r="AY12" s="27"/>
      <c r="AZ12" s="27"/>
      <c r="BA12" s="27"/>
      <c r="BB12" s="27"/>
      <c r="BC12" s="27"/>
      <c r="BD12" s="27"/>
      <c r="BE12" s="26">
        <v>13</v>
      </c>
      <c r="BF12" s="26">
        <f t="shared" si="0"/>
        <v>179</v>
      </c>
      <c r="BG12" s="28"/>
      <c r="BH12" s="29">
        <f t="shared" si="5"/>
        <v>0</v>
      </c>
      <c r="BI12" s="29">
        <f t="shared" si="1"/>
        <v>0</v>
      </c>
      <c r="BJ12" s="29">
        <f t="shared" si="6"/>
        <v>0</v>
      </c>
      <c r="BK12" s="29">
        <f t="shared" si="7"/>
        <v>0</v>
      </c>
      <c r="BL12" s="29">
        <f t="shared" si="8"/>
        <v>0</v>
      </c>
      <c r="BM12" s="29">
        <f t="shared" si="9"/>
        <v>0</v>
      </c>
      <c r="BN12" s="29">
        <f t="shared" si="2"/>
        <v>0</v>
      </c>
      <c r="BO12" s="29">
        <f t="shared" si="3"/>
        <v>86.592178770949729</v>
      </c>
      <c r="BP12" s="29">
        <f t="shared" si="4"/>
        <v>1.1173184357541899</v>
      </c>
      <c r="BQ12" s="29">
        <f t="shared" si="10"/>
        <v>0</v>
      </c>
      <c r="BR12" s="29">
        <f t="shared" si="11"/>
        <v>0</v>
      </c>
      <c r="BS12" s="29">
        <f t="shared" si="12"/>
        <v>0</v>
      </c>
      <c r="BT12" s="29">
        <f t="shared" si="13"/>
        <v>0.55865921787709494</v>
      </c>
      <c r="BU12" s="29">
        <f t="shared" si="14"/>
        <v>0</v>
      </c>
      <c r="BV12" s="29">
        <f t="shared" si="15"/>
        <v>0</v>
      </c>
      <c r="BW12" s="29">
        <f t="shared" si="16"/>
        <v>12.290502793296088</v>
      </c>
      <c r="BX12" s="29">
        <f t="shared" si="17"/>
        <v>0</v>
      </c>
      <c r="BY12" s="29">
        <f t="shared" si="18"/>
        <v>-0.55865921787709283</v>
      </c>
      <c r="BZ12" s="29">
        <f t="shared" si="19"/>
        <v>100.55865921787709</v>
      </c>
      <c r="CA12" s="29">
        <f t="shared" si="20"/>
        <v>0</v>
      </c>
    </row>
    <row r="13" spans="1:80" s="30" customFormat="1" ht="30" customHeight="1" x14ac:dyDescent="0.3">
      <c r="A13" s="26" t="s">
        <v>15</v>
      </c>
      <c r="B13" s="26">
        <v>8</v>
      </c>
      <c r="C13" s="26">
        <v>6</v>
      </c>
      <c r="D13" s="26">
        <v>55</v>
      </c>
      <c r="E13" s="27"/>
      <c r="F13" s="27"/>
      <c r="G13" s="27"/>
      <c r="H13" s="26">
        <v>4</v>
      </c>
      <c r="I13" s="27"/>
      <c r="J13" s="27"/>
      <c r="K13" s="27"/>
      <c r="L13" s="27"/>
      <c r="M13" s="27"/>
      <c r="N13" s="27"/>
      <c r="O13" s="27"/>
      <c r="P13" s="27"/>
      <c r="Q13" s="27"/>
      <c r="R13" s="27"/>
      <c r="S13" s="27"/>
      <c r="T13" s="27"/>
      <c r="U13" s="27"/>
      <c r="V13" s="27"/>
      <c r="W13" s="27"/>
      <c r="X13" s="26">
        <v>1</v>
      </c>
      <c r="Y13" s="27"/>
      <c r="Z13" s="27"/>
      <c r="AA13" s="27"/>
      <c r="AB13" s="27"/>
      <c r="AC13" s="27"/>
      <c r="AD13" s="27"/>
      <c r="AE13" s="27"/>
      <c r="AF13" s="27"/>
      <c r="AG13" s="27"/>
      <c r="AH13" s="26">
        <v>10</v>
      </c>
      <c r="AI13" s="27"/>
      <c r="AJ13" s="27"/>
      <c r="AK13" s="27"/>
      <c r="AL13" s="27"/>
      <c r="AM13" s="27"/>
      <c r="AN13" s="27"/>
      <c r="AO13" s="26">
        <v>1</v>
      </c>
      <c r="AP13" s="27"/>
      <c r="AQ13" s="27"/>
      <c r="AR13" s="27"/>
      <c r="AS13" s="27"/>
      <c r="AT13" s="26">
        <v>1</v>
      </c>
      <c r="AU13" s="27"/>
      <c r="AV13" s="27"/>
      <c r="AW13" s="27"/>
      <c r="AX13" s="26">
        <v>6</v>
      </c>
      <c r="AY13" s="26">
        <v>23</v>
      </c>
      <c r="AZ13" s="27"/>
      <c r="BA13" s="27"/>
      <c r="BB13" s="27"/>
      <c r="BC13" s="27"/>
      <c r="BD13" s="26">
        <v>1</v>
      </c>
      <c r="BE13" s="26">
        <v>32</v>
      </c>
      <c r="BF13" s="26">
        <f t="shared" si="0"/>
        <v>47</v>
      </c>
      <c r="BG13" s="28"/>
      <c r="BH13" s="29">
        <f t="shared" si="5"/>
        <v>0</v>
      </c>
      <c r="BI13" s="29">
        <f t="shared" si="1"/>
        <v>48.936170212765958</v>
      </c>
      <c r="BJ13" s="29">
        <f t="shared" si="6"/>
        <v>2.1276595744680851</v>
      </c>
      <c r="BK13" s="29">
        <f t="shared" si="7"/>
        <v>0</v>
      </c>
      <c r="BL13" s="29">
        <f t="shared" si="8"/>
        <v>0</v>
      </c>
      <c r="BM13" s="29">
        <f t="shared" si="9"/>
        <v>0</v>
      </c>
      <c r="BN13" s="29">
        <f t="shared" si="2"/>
        <v>0</v>
      </c>
      <c r="BO13" s="29">
        <f t="shared" si="3"/>
        <v>0</v>
      </c>
      <c r="BP13" s="29">
        <f t="shared" si="4"/>
        <v>8.5106382978723403</v>
      </c>
      <c r="BQ13" s="29">
        <f t="shared" si="10"/>
        <v>0</v>
      </c>
      <c r="BR13" s="29">
        <f t="shared" si="11"/>
        <v>0</v>
      </c>
      <c r="BS13" s="29">
        <f t="shared" si="12"/>
        <v>0</v>
      </c>
      <c r="BT13" s="29">
        <f t="shared" si="13"/>
        <v>0</v>
      </c>
      <c r="BU13" s="29">
        <f t="shared" si="14"/>
        <v>14.893617021276595</v>
      </c>
      <c r="BV13" s="29">
        <f t="shared" si="15"/>
        <v>0</v>
      </c>
      <c r="BW13" s="29">
        <f t="shared" si="16"/>
        <v>31.914893617021278</v>
      </c>
      <c r="BX13" s="29">
        <f t="shared" si="17"/>
        <v>0</v>
      </c>
      <c r="BY13" s="29">
        <f t="shared" si="18"/>
        <v>-6.3829787234042499</v>
      </c>
      <c r="BZ13" s="29">
        <f t="shared" si="19"/>
        <v>106.38297872340425</v>
      </c>
      <c r="CA13" s="29">
        <f t="shared" si="20"/>
        <v>14.893617021276595</v>
      </c>
    </row>
    <row r="14" spans="1:80" s="30" customFormat="1" ht="30" customHeight="1" x14ac:dyDescent="0.3">
      <c r="A14" s="26" t="s">
        <v>15</v>
      </c>
      <c r="B14" s="26">
        <v>7</v>
      </c>
      <c r="C14" s="26">
        <v>9</v>
      </c>
      <c r="D14" s="26">
        <v>49</v>
      </c>
      <c r="E14" s="27"/>
      <c r="F14" s="27"/>
      <c r="G14" s="27"/>
      <c r="H14" s="27"/>
      <c r="I14" s="27"/>
      <c r="J14" s="27"/>
      <c r="K14" s="27"/>
      <c r="L14" s="27"/>
      <c r="M14" s="27"/>
      <c r="N14" s="27"/>
      <c r="O14" s="27"/>
      <c r="P14" s="27"/>
      <c r="Q14" s="27"/>
      <c r="R14" s="27"/>
      <c r="S14" s="27"/>
      <c r="T14" s="27"/>
      <c r="U14" s="27"/>
      <c r="V14" s="27"/>
      <c r="W14" s="27"/>
      <c r="X14" s="27"/>
      <c r="Y14" s="27"/>
      <c r="Z14" s="27"/>
      <c r="AA14" s="27"/>
      <c r="AB14" s="27"/>
      <c r="AC14" s="26">
        <v>2</v>
      </c>
      <c r="AD14" s="27"/>
      <c r="AE14" s="27"/>
      <c r="AF14" s="27"/>
      <c r="AG14" s="27"/>
      <c r="AH14" s="26">
        <v>65</v>
      </c>
      <c r="AI14" s="27"/>
      <c r="AJ14" s="27"/>
      <c r="AK14" s="27"/>
      <c r="AL14" s="27"/>
      <c r="AM14" s="27"/>
      <c r="AN14" s="27"/>
      <c r="AO14" s="26">
        <v>2</v>
      </c>
      <c r="AP14" s="27"/>
      <c r="AQ14" s="26">
        <v>3</v>
      </c>
      <c r="AR14" s="27"/>
      <c r="AS14" s="27"/>
      <c r="AT14" s="27"/>
      <c r="AU14" s="27"/>
      <c r="AV14" s="27"/>
      <c r="AW14" s="27"/>
      <c r="AX14" s="27"/>
      <c r="AY14" s="26">
        <v>2</v>
      </c>
      <c r="AZ14" s="27"/>
      <c r="BA14" s="27"/>
      <c r="BB14" s="27"/>
      <c r="BC14" s="27"/>
      <c r="BD14" s="27"/>
      <c r="BE14" s="26">
        <v>30</v>
      </c>
      <c r="BF14" s="26">
        <f t="shared" si="0"/>
        <v>74</v>
      </c>
      <c r="BG14" s="28"/>
      <c r="BH14" s="29">
        <f t="shared" si="5"/>
        <v>0</v>
      </c>
      <c r="BI14" s="29">
        <f t="shared" si="1"/>
        <v>2.7027027027027026</v>
      </c>
      <c r="BJ14" s="29">
        <f t="shared" si="6"/>
        <v>2.7027027027027026</v>
      </c>
      <c r="BK14" s="29">
        <f t="shared" si="7"/>
        <v>0</v>
      </c>
      <c r="BL14" s="29">
        <f t="shared" si="8"/>
        <v>0</v>
      </c>
      <c r="BM14" s="29">
        <f t="shared" si="9"/>
        <v>0</v>
      </c>
      <c r="BN14" s="29">
        <f t="shared" si="2"/>
        <v>0</v>
      </c>
      <c r="BO14" s="29">
        <f t="shared" si="3"/>
        <v>2.7027027027027026</v>
      </c>
      <c r="BP14" s="29">
        <f t="shared" si="4"/>
        <v>0</v>
      </c>
      <c r="BQ14" s="29">
        <f t="shared" si="10"/>
        <v>0</v>
      </c>
      <c r="BR14" s="29">
        <f t="shared" si="11"/>
        <v>0</v>
      </c>
      <c r="BS14" s="29">
        <f t="shared" si="12"/>
        <v>0</v>
      </c>
      <c r="BT14" s="29">
        <f t="shared" si="13"/>
        <v>4.0540540540540544</v>
      </c>
      <c r="BU14" s="29">
        <f t="shared" si="14"/>
        <v>0</v>
      </c>
      <c r="BV14" s="29">
        <f t="shared" si="15"/>
        <v>0</v>
      </c>
      <c r="BW14" s="29">
        <f t="shared" si="16"/>
        <v>87.837837837837839</v>
      </c>
      <c r="BX14" s="29">
        <f t="shared" si="17"/>
        <v>0</v>
      </c>
      <c r="BY14" s="29">
        <f t="shared" si="18"/>
        <v>0</v>
      </c>
      <c r="BZ14" s="29">
        <f t="shared" si="19"/>
        <v>100</v>
      </c>
      <c r="CA14" s="29">
        <f t="shared" si="20"/>
        <v>0</v>
      </c>
    </row>
    <row r="15" spans="1:80" s="30" customFormat="1" ht="30" customHeight="1" x14ac:dyDescent="0.3">
      <c r="A15" s="26" t="s">
        <v>15</v>
      </c>
      <c r="B15" s="26">
        <v>6</v>
      </c>
      <c r="C15" s="26">
        <v>9</v>
      </c>
      <c r="D15" s="26">
        <v>40</v>
      </c>
      <c r="E15" s="27"/>
      <c r="F15" s="27"/>
      <c r="G15" s="27"/>
      <c r="H15" s="27"/>
      <c r="I15" s="27"/>
      <c r="J15" s="27"/>
      <c r="K15" s="27"/>
      <c r="L15" s="27"/>
      <c r="M15" s="27"/>
      <c r="N15" s="27"/>
      <c r="O15" s="27"/>
      <c r="P15" s="27"/>
      <c r="Q15" s="26">
        <v>1</v>
      </c>
      <c r="R15" s="27"/>
      <c r="S15" s="27"/>
      <c r="T15" s="27"/>
      <c r="U15" s="27"/>
      <c r="V15" s="27"/>
      <c r="W15" s="27"/>
      <c r="X15" s="26">
        <v>1</v>
      </c>
      <c r="Y15" s="27"/>
      <c r="Z15" s="27"/>
      <c r="AA15" s="27"/>
      <c r="AB15" s="27"/>
      <c r="AC15" s="26">
        <v>29</v>
      </c>
      <c r="AD15" s="27"/>
      <c r="AE15" s="27"/>
      <c r="AF15" s="27"/>
      <c r="AG15" s="26">
        <v>1</v>
      </c>
      <c r="AH15" s="26">
        <v>30</v>
      </c>
      <c r="AI15" s="27"/>
      <c r="AJ15" s="27"/>
      <c r="AK15" s="26">
        <v>3</v>
      </c>
      <c r="AL15" s="27"/>
      <c r="AM15" s="27"/>
      <c r="AN15" s="26">
        <v>1</v>
      </c>
      <c r="AO15" s="26">
        <v>4</v>
      </c>
      <c r="AP15" s="26">
        <v>27</v>
      </c>
      <c r="AQ15" s="26">
        <v>4</v>
      </c>
      <c r="AR15" s="27"/>
      <c r="AS15" s="27"/>
      <c r="AT15" s="26">
        <v>8</v>
      </c>
      <c r="AU15" s="27"/>
      <c r="AV15" s="26">
        <v>4</v>
      </c>
      <c r="AW15" s="27"/>
      <c r="AX15" s="27"/>
      <c r="AY15" s="26">
        <v>13</v>
      </c>
      <c r="AZ15" s="27"/>
      <c r="BA15" s="27"/>
      <c r="BB15" s="27"/>
      <c r="BC15" s="27"/>
      <c r="BD15" s="27"/>
      <c r="BE15" s="26">
        <v>37</v>
      </c>
      <c r="BF15" s="26">
        <f t="shared" si="0"/>
        <v>126</v>
      </c>
      <c r="BG15" s="28"/>
      <c r="BH15" s="29">
        <f t="shared" si="5"/>
        <v>0.79365079365079361</v>
      </c>
      <c r="BI15" s="29">
        <f t="shared" si="1"/>
        <v>10.317460317460316</v>
      </c>
      <c r="BJ15" s="29">
        <f t="shared" si="6"/>
        <v>24.603174603174601</v>
      </c>
      <c r="BK15" s="29">
        <f t="shared" si="7"/>
        <v>0</v>
      </c>
      <c r="BL15" s="29">
        <f t="shared" si="8"/>
        <v>2.3809523809523809</v>
      </c>
      <c r="BM15" s="29">
        <f t="shared" si="9"/>
        <v>0</v>
      </c>
      <c r="BN15" s="29">
        <f t="shared" si="2"/>
        <v>0</v>
      </c>
      <c r="BO15" s="29">
        <f t="shared" si="3"/>
        <v>23.015873015873016</v>
      </c>
      <c r="BP15" s="29">
        <f t="shared" si="4"/>
        <v>0.79365079365079361</v>
      </c>
      <c r="BQ15" s="29">
        <f t="shared" si="10"/>
        <v>0</v>
      </c>
      <c r="BR15" s="29">
        <f t="shared" si="11"/>
        <v>0.79365079365079361</v>
      </c>
      <c r="BS15" s="29">
        <f t="shared" si="12"/>
        <v>0</v>
      </c>
      <c r="BT15" s="29">
        <f t="shared" si="13"/>
        <v>3.1746031746031744</v>
      </c>
      <c r="BU15" s="29">
        <f t="shared" si="14"/>
        <v>3.1746031746031744</v>
      </c>
      <c r="BV15" s="29">
        <f t="shared" si="15"/>
        <v>0</v>
      </c>
      <c r="BW15" s="29">
        <f t="shared" si="16"/>
        <v>30.158730158730158</v>
      </c>
      <c r="BX15" s="29">
        <f t="shared" si="17"/>
        <v>0</v>
      </c>
      <c r="BY15" s="29">
        <f t="shared" si="18"/>
        <v>0.79365079365081215</v>
      </c>
      <c r="BZ15" s="29">
        <f t="shared" si="19"/>
        <v>99.206349206349188</v>
      </c>
      <c r="CA15" s="29">
        <f t="shared" si="20"/>
        <v>0</v>
      </c>
    </row>
    <row r="16" spans="1:80" s="30" customFormat="1" ht="30" customHeight="1" x14ac:dyDescent="0.3">
      <c r="A16" s="26" t="s">
        <v>15</v>
      </c>
      <c r="B16" s="26">
        <v>5</v>
      </c>
      <c r="C16" s="26">
        <v>10</v>
      </c>
      <c r="D16" s="26">
        <v>31</v>
      </c>
      <c r="E16" s="27"/>
      <c r="F16" s="27"/>
      <c r="G16" s="27"/>
      <c r="H16" s="27"/>
      <c r="I16" s="27"/>
      <c r="J16" s="27"/>
      <c r="K16" s="27"/>
      <c r="L16" s="26">
        <v>1</v>
      </c>
      <c r="M16" s="27"/>
      <c r="N16" s="27"/>
      <c r="O16" s="27"/>
      <c r="P16" s="27"/>
      <c r="Q16" s="27"/>
      <c r="R16" s="27"/>
      <c r="S16" s="27"/>
      <c r="T16" s="27"/>
      <c r="U16" s="27"/>
      <c r="V16" s="27"/>
      <c r="W16" s="27"/>
      <c r="X16" s="26">
        <v>4</v>
      </c>
      <c r="Y16" s="26">
        <v>2</v>
      </c>
      <c r="Z16" s="27"/>
      <c r="AA16" s="27"/>
      <c r="AB16" s="27"/>
      <c r="AC16" s="26">
        <v>180</v>
      </c>
      <c r="AD16" s="27"/>
      <c r="AE16" s="27"/>
      <c r="AF16" s="27"/>
      <c r="AG16" s="27"/>
      <c r="AH16" s="26">
        <v>1</v>
      </c>
      <c r="AI16" s="27"/>
      <c r="AJ16" s="26">
        <v>1</v>
      </c>
      <c r="AK16" s="27"/>
      <c r="AL16" s="27"/>
      <c r="AM16" s="26">
        <v>1</v>
      </c>
      <c r="AN16" s="27"/>
      <c r="AO16" s="26">
        <v>4</v>
      </c>
      <c r="AP16" s="27"/>
      <c r="AQ16" s="27"/>
      <c r="AR16" s="27"/>
      <c r="AS16" s="27"/>
      <c r="AT16" s="26">
        <v>8</v>
      </c>
      <c r="AU16" s="27"/>
      <c r="AV16" s="27"/>
      <c r="AW16" s="27"/>
      <c r="AX16" s="27"/>
      <c r="AY16" s="26">
        <v>2</v>
      </c>
      <c r="AZ16" s="27"/>
      <c r="BA16" s="27"/>
      <c r="BB16" s="27"/>
      <c r="BC16" s="26">
        <v>68</v>
      </c>
      <c r="BD16" s="27"/>
      <c r="BE16" s="26">
        <v>10</v>
      </c>
      <c r="BF16" s="26">
        <f t="shared" si="0"/>
        <v>272</v>
      </c>
      <c r="BG16" s="28"/>
      <c r="BH16" s="29">
        <f t="shared" si="5"/>
        <v>0</v>
      </c>
      <c r="BI16" s="29">
        <f t="shared" si="1"/>
        <v>0.73529411764705876</v>
      </c>
      <c r="BJ16" s="29">
        <f t="shared" si="6"/>
        <v>1.4705882352941175</v>
      </c>
      <c r="BK16" s="29">
        <f t="shared" si="7"/>
        <v>0</v>
      </c>
      <c r="BL16" s="29">
        <f t="shared" si="8"/>
        <v>0</v>
      </c>
      <c r="BM16" s="29">
        <f t="shared" si="9"/>
        <v>0</v>
      </c>
      <c r="BN16" s="29">
        <f t="shared" si="2"/>
        <v>0</v>
      </c>
      <c r="BO16" s="29">
        <f t="shared" si="3"/>
        <v>66.17647058823529</v>
      </c>
      <c r="BP16" s="29">
        <f t="shared" si="4"/>
        <v>0.73529411764705876</v>
      </c>
      <c r="BQ16" s="29">
        <f t="shared" si="10"/>
        <v>0.73529411764705876</v>
      </c>
      <c r="BR16" s="29">
        <f t="shared" si="11"/>
        <v>0</v>
      </c>
      <c r="BS16" s="29">
        <f t="shared" si="12"/>
        <v>0.36764705882352938</v>
      </c>
      <c r="BT16" s="29">
        <f t="shared" si="13"/>
        <v>0</v>
      </c>
      <c r="BU16" s="29">
        <f t="shared" si="14"/>
        <v>25</v>
      </c>
      <c r="BV16" s="29">
        <f t="shared" si="15"/>
        <v>0</v>
      </c>
      <c r="BW16" s="29">
        <f t="shared" si="16"/>
        <v>3.3088235294117649</v>
      </c>
      <c r="BX16" s="29">
        <f t="shared" si="17"/>
        <v>0.36764705882352938</v>
      </c>
      <c r="BY16" s="29">
        <f t="shared" si="18"/>
        <v>1.1029411764705799</v>
      </c>
      <c r="BZ16" s="29">
        <f t="shared" si="19"/>
        <v>98.89705882352942</v>
      </c>
      <c r="CA16" s="29">
        <f t="shared" si="20"/>
        <v>0</v>
      </c>
    </row>
    <row r="17" spans="1:79" s="30" customFormat="1" ht="30" customHeight="1" x14ac:dyDescent="0.3">
      <c r="A17" s="26" t="s">
        <v>15</v>
      </c>
      <c r="B17" s="26">
        <v>4</v>
      </c>
      <c r="C17" s="26">
        <v>10</v>
      </c>
      <c r="D17" s="26">
        <v>21</v>
      </c>
      <c r="E17" s="27"/>
      <c r="F17" s="27"/>
      <c r="G17" s="27"/>
      <c r="H17" s="26">
        <v>1</v>
      </c>
      <c r="I17" s="27"/>
      <c r="J17" s="27"/>
      <c r="K17" s="27"/>
      <c r="L17" s="27"/>
      <c r="M17" s="27"/>
      <c r="N17" s="26">
        <v>1</v>
      </c>
      <c r="O17" s="31">
        <v>2</v>
      </c>
      <c r="P17" s="27"/>
      <c r="Q17" s="27"/>
      <c r="R17" s="27"/>
      <c r="S17" s="26">
        <v>4</v>
      </c>
      <c r="T17" s="27"/>
      <c r="U17" s="27"/>
      <c r="V17" s="27"/>
      <c r="W17" s="27"/>
      <c r="X17" s="26">
        <v>10</v>
      </c>
      <c r="Y17" s="27"/>
      <c r="Z17" s="27"/>
      <c r="AA17" s="27"/>
      <c r="AB17" s="27"/>
      <c r="AC17" s="26">
        <v>15</v>
      </c>
      <c r="AD17" s="27"/>
      <c r="AE17" s="27"/>
      <c r="AF17" s="26">
        <v>2</v>
      </c>
      <c r="AG17" s="26">
        <v>1</v>
      </c>
      <c r="AH17" s="27"/>
      <c r="AI17" s="27"/>
      <c r="AJ17" s="27"/>
      <c r="AK17" s="27"/>
      <c r="AL17" s="27"/>
      <c r="AM17" s="27"/>
      <c r="AN17" s="27"/>
      <c r="AO17" s="27"/>
      <c r="AP17" s="27"/>
      <c r="AQ17" s="26">
        <v>1</v>
      </c>
      <c r="AR17" s="27"/>
      <c r="AS17" s="27"/>
      <c r="AT17" s="27"/>
      <c r="AU17" s="27"/>
      <c r="AV17" s="27"/>
      <c r="AW17" s="27"/>
      <c r="AX17" s="27"/>
      <c r="AY17" s="26">
        <v>4</v>
      </c>
      <c r="AZ17" s="27"/>
      <c r="BA17" s="27"/>
      <c r="BB17" s="27"/>
      <c r="BC17" s="26">
        <v>41</v>
      </c>
      <c r="BD17" s="27"/>
      <c r="BE17" s="26">
        <v>45</v>
      </c>
      <c r="BF17" s="26">
        <f t="shared" si="0"/>
        <v>82</v>
      </c>
      <c r="BG17" s="28"/>
      <c r="BH17" s="29">
        <f t="shared" si="5"/>
        <v>1.2195121951219512</v>
      </c>
      <c r="BI17" s="29">
        <f t="shared" si="1"/>
        <v>4.8780487804878048</v>
      </c>
      <c r="BJ17" s="29">
        <f t="shared" si="6"/>
        <v>0</v>
      </c>
      <c r="BK17" s="29">
        <f t="shared" si="7"/>
        <v>4.8780487804878048</v>
      </c>
      <c r="BL17" s="29">
        <f t="shared" si="8"/>
        <v>0</v>
      </c>
      <c r="BM17" s="29">
        <f t="shared" si="9"/>
        <v>2.4390243902439024</v>
      </c>
      <c r="BN17" s="29">
        <f t="shared" si="2"/>
        <v>0</v>
      </c>
      <c r="BO17" s="29">
        <f t="shared" si="3"/>
        <v>18.292682926829269</v>
      </c>
      <c r="BP17" s="29">
        <f t="shared" si="4"/>
        <v>9.7560975609756095</v>
      </c>
      <c r="BQ17" s="29">
        <f t="shared" si="10"/>
        <v>0</v>
      </c>
      <c r="BR17" s="29">
        <f t="shared" si="11"/>
        <v>3.6585365853658534</v>
      </c>
      <c r="BS17" s="29">
        <f t="shared" si="12"/>
        <v>0</v>
      </c>
      <c r="BT17" s="29">
        <f t="shared" si="13"/>
        <v>1.2195121951219512</v>
      </c>
      <c r="BU17" s="29">
        <f t="shared" si="14"/>
        <v>50</v>
      </c>
      <c r="BV17" s="29">
        <f t="shared" si="15"/>
        <v>0</v>
      </c>
      <c r="BW17" s="29">
        <f t="shared" si="16"/>
        <v>1.2195121951219512</v>
      </c>
      <c r="BX17" s="29">
        <f t="shared" si="17"/>
        <v>0</v>
      </c>
      <c r="BY17" s="29">
        <f t="shared" si="18"/>
        <v>2.4390243902439011</v>
      </c>
      <c r="BZ17" s="29">
        <f t="shared" si="19"/>
        <v>97.560975609756099</v>
      </c>
      <c r="CA17" s="29">
        <f t="shared" si="20"/>
        <v>0</v>
      </c>
    </row>
    <row r="18" spans="1:79" s="30" customFormat="1" ht="30" customHeight="1" x14ac:dyDescent="0.3">
      <c r="A18" s="26" t="s">
        <v>15</v>
      </c>
      <c r="B18" s="26">
        <v>3</v>
      </c>
      <c r="C18" s="26">
        <v>1</v>
      </c>
      <c r="D18" s="26">
        <v>11</v>
      </c>
      <c r="E18" s="27"/>
      <c r="F18" s="27"/>
      <c r="G18" s="26">
        <v>1</v>
      </c>
      <c r="H18" s="27"/>
      <c r="I18" s="27"/>
      <c r="J18" s="27"/>
      <c r="K18" s="27"/>
      <c r="L18" s="26">
        <v>1</v>
      </c>
      <c r="M18" s="26"/>
      <c r="N18" s="27"/>
      <c r="O18" s="27"/>
      <c r="P18" s="27"/>
      <c r="Q18" s="27"/>
      <c r="R18" s="27"/>
      <c r="S18" s="27"/>
      <c r="T18" s="27"/>
      <c r="U18" s="27"/>
      <c r="V18" s="27"/>
      <c r="W18" s="27"/>
      <c r="X18" s="26">
        <v>1</v>
      </c>
      <c r="Y18" s="27"/>
      <c r="Z18" s="27"/>
      <c r="AA18" s="27"/>
      <c r="AB18" s="27"/>
      <c r="AC18" s="27"/>
      <c r="AD18" s="27"/>
      <c r="AE18" s="26">
        <v>2</v>
      </c>
      <c r="AF18" s="26">
        <v>1</v>
      </c>
      <c r="AG18" s="26">
        <v>1</v>
      </c>
      <c r="AH18" s="27"/>
      <c r="AI18" s="26">
        <v>1</v>
      </c>
      <c r="AJ18" s="27"/>
      <c r="AK18" s="27"/>
      <c r="AL18" s="27"/>
      <c r="AM18" s="27"/>
      <c r="AN18" s="27"/>
      <c r="AO18" s="27"/>
      <c r="AP18" s="27"/>
      <c r="AQ18" s="26">
        <v>4</v>
      </c>
      <c r="AR18" s="27"/>
      <c r="AS18" s="27"/>
      <c r="AT18" s="26">
        <v>36</v>
      </c>
      <c r="AU18" s="27"/>
      <c r="AV18" s="27"/>
      <c r="AW18" s="27"/>
      <c r="AX18" s="26">
        <v>35</v>
      </c>
      <c r="AY18" s="26">
        <v>23</v>
      </c>
      <c r="AZ18" s="27"/>
      <c r="BA18" s="26">
        <v>1</v>
      </c>
      <c r="BB18" s="27"/>
      <c r="BC18" s="27"/>
      <c r="BD18" s="27"/>
      <c r="BE18" s="26">
        <v>200</v>
      </c>
      <c r="BF18" s="26">
        <f t="shared" si="0"/>
        <v>107</v>
      </c>
      <c r="BG18" s="28"/>
      <c r="BH18" s="29">
        <f t="shared" si="5"/>
        <v>0.93457943925233633</v>
      </c>
      <c r="BI18" s="29">
        <f t="shared" si="1"/>
        <v>21.495327102803738</v>
      </c>
      <c r="BJ18" s="29">
        <f t="shared" si="6"/>
        <v>0</v>
      </c>
      <c r="BK18" s="29">
        <f t="shared" si="7"/>
        <v>0.93457943925233633</v>
      </c>
      <c r="BL18" s="29">
        <f t="shared" si="8"/>
        <v>0</v>
      </c>
      <c r="BM18" s="29">
        <f t="shared" si="9"/>
        <v>2.8037383177570092</v>
      </c>
      <c r="BN18" s="29">
        <f t="shared" si="2"/>
        <v>0</v>
      </c>
      <c r="BO18" s="29">
        <f t="shared" si="3"/>
        <v>0</v>
      </c>
      <c r="BP18" s="29">
        <f t="shared" si="4"/>
        <v>2.8037383177570092</v>
      </c>
      <c r="BQ18" s="29">
        <f t="shared" si="10"/>
        <v>0</v>
      </c>
      <c r="BR18" s="29">
        <f t="shared" si="11"/>
        <v>0</v>
      </c>
      <c r="BS18" s="29">
        <f t="shared" si="12"/>
        <v>0</v>
      </c>
      <c r="BT18" s="29">
        <f t="shared" si="13"/>
        <v>3.7383177570093453</v>
      </c>
      <c r="BU18" s="29">
        <f t="shared" si="14"/>
        <v>32.710280373831772</v>
      </c>
      <c r="BV18" s="29">
        <f t="shared" si="15"/>
        <v>0</v>
      </c>
      <c r="BW18" s="29">
        <f t="shared" si="16"/>
        <v>33.644859813084111</v>
      </c>
      <c r="BX18" s="29">
        <f t="shared" si="17"/>
        <v>0</v>
      </c>
      <c r="BY18" s="29">
        <f t="shared" si="18"/>
        <v>0.93457943925234588</v>
      </c>
      <c r="BZ18" s="29">
        <f t="shared" si="19"/>
        <v>99.065420560747654</v>
      </c>
      <c r="CA18" s="29">
        <f t="shared" si="20"/>
        <v>34.579439252336449</v>
      </c>
    </row>
    <row r="19" spans="1:79" s="30" customFormat="1" ht="30" customHeight="1" x14ac:dyDescent="0.3">
      <c r="A19" s="26" t="s">
        <v>15</v>
      </c>
      <c r="B19" s="26">
        <v>2</v>
      </c>
      <c r="C19" s="26">
        <v>10</v>
      </c>
      <c r="D19" s="26">
        <v>10</v>
      </c>
      <c r="E19" s="27"/>
      <c r="F19" s="27"/>
      <c r="G19" s="27"/>
      <c r="H19" s="27"/>
      <c r="I19" s="27"/>
      <c r="J19" s="27"/>
      <c r="K19" s="27"/>
      <c r="L19" s="27"/>
      <c r="M19" s="27"/>
      <c r="N19" s="26">
        <v>1</v>
      </c>
      <c r="O19" s="31">
        <v>1</v>
      </c>
      <c r="P19" s="27"/>
      <c r="Q19" s="27"/>
      <c r="R19" s="27"/>
      <c r="S19" s="26">
        <v>1</v>
      </c>
      <c r="T19" s="27"/>
      <c r="U19" s="27"/>
      <c r="V19" s="27"/>
      <c r="W19" s="27"/>
      <c r="X19" s="26">
        <v>5</v>
      </c>
      <c r="Y19" s="27"/>
      <c r="Z19" s="27"/>
      <c r="AA19" s="27"/>
      <c r="AB19" s="27"/>
      <c r="AC19" s="27"/>
      <c r="AD19" s="27"/>
      <c r="AE19" s="27"/>
      <c r="AF19" s="26">
        <v>2</v>
      </c>
      <c r="AG19" s="27"/>
      <c r="AH19" s="27"/>
      <c r="AI19" s="27"/>
      <c r="AJ19" s="27"/>
      <c r="AK19" s="26">
        <v>1</v>
      </c>
      <c r="AL19" s="27"/>
      <c r="AM19" s="27"/>
      <c r="AN19" s="27"/>
      <c r="AO19" s="27"/>
      <c r="AP19" s="26">
        <v>3</v>
      </c>
      <c r="AQ19" s="26">
        <v>3</v>
      </c>
      <c r="AR19" s="27"/>
      <c r="AS19" s="27"/>
      <c r="AT19" s="26">
        <v>50</v>
      </c>
      <c r="AU19" s="26">
        <v>1</v>
      </c>
      <c r="AV19" s="27"/>
      <c r="AW19" s="26">
        <v>1</v>
      </c>
      <c r="AX19" s="27"/>
      <c r="AY19" s="26">
        <v>8</v>
      </c>
      <c r="AZ19" s="27"/>
      <c r="BA19" s="27"/>
      <c r="BB19" s="27"/>
      <c r="BC19" s="27"/>
      <c r="BD19" s="27"/>
      <c r="BE19" s="26">
        <v>30</v>
      </c>
      <c r="BF19" s="26">
        <f t="shared" si="0"/>
        <v>77</v>
      </c>
      <c r="BG19" s="28"/>
      <c r="BH19" s="29">
        <f t="shared" si="5"/>
        <v>0</v>
      </c>
      <c r="BI19" s="29">
        <f t="shared" si="1"/>
        <v>10.38961038961039</v>
      </c>
      <c r="BJ19" s="29">
        <f t="shared" si="6"/>
        <v>3.8961038961038961</v>
      </c>
      <c r="BK19" s="29">
        <f t="shared" si="7"/>
        <v>1.2987012987012987</v>
      </c>
      <c r="BL19" s="29">
        <f t="shared" si="8"/>
        <v>1.2987012987012987</v>
      </c>
      <c r="BM19" s="29">
        <f t="shared" si="9"/>
        <v>2.5974025974025974</v>
      </c>
      <c r="BN19" s="29">
        <f t="shared" si="2"/>
        <v>0</v>
      </c>
      <c r="BO19" s="29">
        <f t="shared" si="3"/>
        <v>0</v>
      </c>
      <c r="BP19" s="29">
        <f t="shared" si="4"/>
        <v>3.8961038961038961</v>
      </c>
      <c r="BQ19" s="29">
        <f t="shared" si="10"/>
        <v>0</v>
      </c>
      <c r="BR19" s="29">
        <f t="shared" si="11"/>
        <v>2.5974025974025974</v>
      </c>
      <c r="BS19" s="29">
        <f t="shared" si="12"/>
        <v>0</v>
      </c>
      <c r="BT19" s="29">
        <f t="shared" si="13"/>
        <v>3.8961038961038961</v>
      </c>
      <c r="BU19" s="29">
        <f t="shared" si="14"/>
        <v>1.2987012987012987</v>
      </c>
      <c r="BV19" s="29">
        <f t="shared" si="15"/>
        <v>0</v>
      </c>
      <c r="BW19" s="29">
        <f t="shared" si="16"/>
        <v>66.233766233766232</v>
      </c>
      <c r="BX19" s="29">
        <f t="shared" si="17"/>
        <v>0</v>
      </c>
      <c r="BY19" s="29">
        <f t="shared" si="18"/>
        <v>2.5974025974025921</v>
      </c>
      <c r="BZ19" s="29">
        <f t="shared" si="19"/>
        <v>97.402597402597408</v>
      </c>
      <c r="CA19" s="29">
        <f t="shared" si="20"/>
        <v>1.2987012987012987</v>
      </c>
    </row>
    <row r="20" spans="1:79" s="30" customFormat="1" ht="30" customHeight="1" x14ac:dyDescent="0.3">
      <c r="A20" s="26" t="s">
        <v>15</v>
      </c>
      <c r="B20" s="26">
        <v>1</v>
      </c>
      <c r="C20" s="26">
        <v>0</v>
      </c>
      <c r="D20" s="26">
        <v>0</v>
      </c>
      <c r="E20" s="26">
        <v>1</v>
      </c>
      <c r="F20" s="27"/>
      <c r="G20" s="26">
        <v>1</v>
      </c>
      <c r="H20" s="26">
        <v>15</v>
      </c>
      <c r="I20" s="27"/>
      <c r="J20" s="27"/>
      <c r="K20" s="27"/>
      <c r="L20" s="27"/>
      <c r="M20" s="27"/>
      <c r="N20" s="26">
        <v>2</v>
      </c>
      <c r="O20" s="27"/>
      <c r="P20" s="27"/>
      <c r="Q20" s="27"/>
      <c r="R20" s="27"/>
      <c r="S20" s="26">
        <v>10</v>
      </c>
      <c r="T20" s="26">
        <v>1</v>
      </c>
      <c r="U20" s="27"/>
      <c r="V20" s="26">
        <v>1</v>
      </c>
      <c r="W20" s="27"/>
      <c r="X20" s="26">
        <v>2</v>
      </c>
      <c r="Y20" s="27"/>
      <c r="Z20" s="27"/>
      <c r="AA20" s="26">
        <v>2</v>
      </c>
      <c r="AB20" s="26">
        <v>1</v>
      </c>
      <c r="AC20" s="27"/>
      <c r="AD20" s="27"/>
      <c r="AE20" s="27"/>
      <c r="AF20" s="26">
        <v>5</v>
      </c>
      <c r="AG20" s="27"/>
      <c r="AH20" s="26">
        <v>1</v>
      </c>
      <c r="AI20" s="27"/>
      <c r="AJ20" s="27"/>
      <c r="AK20" s="27"/>
      <c r="AL20" s="26">
        <v>1</v>
      </c>
      <c r="AM20" s="27"/>
      <c r="AN20" s="26">
        <v>1</v>
      </c>
      <c r="AO20" s="26">
        <v>2</v>
      </c>
      <c r="AP20" s="27"/>
      <c r="AQ20" s="26">
        <v>3</v>
      </c>
      <c r="AR20" s="26">
        <v>1</v>
      </c>
      <c r="AS20" s="27"/>
      <c r="AT20" s="26">
        <v>30</v>
      </c>
      <c r="AU20" s="27"/>
      <c r="AV20" s="26">
        <v>5</v>
      </c>
      <c r="AW20" s="27"/>
      <c r="AX20" s="27"/>
      <c r="AY20" s="26">
        <v>50</v>
      </c>
      <c r="AZ20" s="27"/>
      <c r="BA20" s="27"/>
      <c r="BB20" s="27"/>
      <c r="BC20" s="26">
        <v>2</v>
      </c>
      <c r="BD20" s="27"/>
      <c r="BE20" s="26">
        <v>80</v>
      </c>
      <c r="BF20" s="26">
        <f t="shared" si="0"/>
        <v>137</v>
      </c>
      <c r="BG20" s="28"/>
      <c r="BH20" s="29">
        <f t="shared" si="5"/>
        <v>0</v>
      </c>
      <c r="BI20" s="29">
        <f t="shared" si="1"/>
        <v>37.226277372262771</v>
      </c>
      <c r="BJ20" s="29">
        <f t="shared" si="6"/>
        <v>1.4598540145985401</v>
      </c>
      <c r="BK20" s="29">
        <f t="shared" si="7"/>
        <v>8.7591240875912408</v>
      </c>
      <c r="BL20" s="29">
        <f t="shared" si="8"/>
        <v>0</v>
      </c>
      <c r="BM20" s="29">
        <f t="shared" si="9"/>
        <v>3.6496350364963499</v>
      </c>
      <c r="BN20" s="29">
        <f t="shared" si="2"/>
        <v>0</v>
      </c>
      <c r="BO20" s="29">
        <f t="shared" si="3"/>
        <v>0</v>
      </c>
      <c r="BP20" s="29">
        <f t="shared" si="4"/>
        <v>21.897810218978105</v>
      </c>
      <c r="BQ20" s="29">
        <f t="shared" si="10"/>
        <v>1.4598540145985401</v>
      </c>
      <c r="BR20" s="29">
        <f t="shared" si="11"/>
        <v>1.4598540145985401</v>
      </c>
      <c r="BS20" s="29">
        <f t="shared" si="12"/>
        <v>0.72992700729927007</v>
      </c>
      <c r="BT20" s="29">
        <f t="shared" si="13"/>
        <v>2.1897810218978102</v>
      </c>
      <c r="BU20" s="29">
        <f t="shared" si="14"/>
        <v>5.1094890510948909</v>
      </c>
      <c r="BV20" s="29">
        <f t="shared" si="15"/>
        <v>0.72992700729927007</v>
      </c>
      <c r="BW20" s="29">
        <f t="shared" si="16"/>
        <v>33.576642335766422</v>
      </c>
      <c r="BX20" s="29">
        <f t="shared" si="17"/>
        <v>0</v>
      </c>
      <c r="BY20" s="29">
        <f t="shared" si="18"/>
        <v>-18.248175182481745</v>
      </c>
      <c r="BZ20" s="29">
        <f t="shared" si="19"/>
        <v>118.24817518248175</v>
      </c>
      <c r="CA20" s="29">
        <f t="shared" si="20"/>
        <v>0</v>
      </c>
    </row>
    <row r="23" spans="1:79" x14ac:dyDescent="0.3">
      <c r="A23" s="139"/>
      <c r="B23" s="140"/>
      <c r="C23" s="139"/>
      <c r="D23" s="140"/>
      <c r="E23" s="140"/>
      <c r="F23" s="140"/>
      <c r="G23" s="140"/>
      <c r="H23" s="140"/>
      <c r="I23" s="140"/>
      <c r="J23" s="140"/>
      <c r="K23" s="140"/>
      <c r="L23" s="140"/>
    </row>
  </sheetData>
  <sortState ref="A1:BG20">
    <sortCondition descending="1" ref="D1:D20"/>
  </sortState>
  <pageMargins left="0.75" right="0.75" top="1" bottom="1" header="0.5" footer="0.5"/>
  <pageSetup paperSize="9" orientation="portrait" horizontalDpi="4294967292" verticalDpi="4294967292" r:id="rId1"/>
  <ignoredErrors>
    <ignoredError sqref="BH2:BH20 BN2:BN20 BT3:BT13 BT16 BV2:BV20 BX2:BZ20" evalError="1"/>
    <ignoredError sqref="BF4:BF20 BJ6:BJ20 BM4:BM20 BO18:BO20 BP4:BP20 BR5:BR7 BR11 BS15:BS20 BU4:BU20 BW8:BW20 CA4:CA20 BF2:BF3 BJ2 BM2:BM3 BS2 BU2:BU3 CA2:CA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
  <sheetViews>
    <sheetView topLeftCell="F1" zoomScale="60" zoomScaleNormal="60" workbookViewId="0">
      <selection activeCell="M19" sqref="M19"/>
    </sheetView>
  </sheetViews>
  <sheetFormatPr baseColWidth="10" defaultColWidth="10.796875" defaultRowHeight="15.6" x14ac:dyDescent="0.3"/>
  <cols>
    <col min="1" max="1" width="6.69921875" style="1" customWidth="1"/>
    <col min="2" max="3" width="6.796875" style="1" customWidth="1"/>
    <col min="4" max="4" width="8.19921875" style="1" customWidth="1"/>
    <col min="5" max="5" width="7.69921875" style="1" customWidth="1"/>
    <col min="6" max="6" width="10.796875" style="1"/>
    <col min="7" max="7" width="13.296875" style="1" bestFit="1" customWidth="1"/>
    <col min="8" max="12" width="3.5" style="3" bestFit="1" customWidth="1"/>
    <col min="13" max="14" width="3.5" style="3" customWidth="1"/>
    <col min="15" max="15" width="4.19921875" style="3" bestFit="1" customWidth="1"/>
    <col min="16" max="17" width="4.19921875" style="3" customWidth="1"/>
    <col min="18" max="20" width="3.5" style="3" bestFit="1" customWidth="1"/>
    <col min="21" max="22" width="3.5" style="3" customWidth="1"/>
    <col min="23" max="25" width="3.5" style="3" bestFit="1" customWidth="1"/>
    <col min="26" max="27" width="3.5" style="3" customWidth="1"/>
    <col min="28" max="32" width="3.5" style="3" bestFit="1" customWidth="1"/>
    <col min="33" max="33" width="3.5" style="3" customWidth="1"/>
    <col min="34" max="38" width="3.5" style="3" bestFit="1" customWidth="1"/>
    <col min="39" max="39" width="7.69921875" style="3" customWidth="1"/>
    <col min="40" max="40" width="6.69921875" style="3" customWidth="1"/>
    <col min="41" max="41" width="11.796875" style="3" bestFit="1" customWidth="1"/>
    <col min="42" max="42" width="7.796875" style="3" customWidth="1"/>
    <col min="43" max="43" width="10.796875" style="3"/>
    <col min="44" max="44" width="8.69921875" style="3" customWidth="1"/>
    <col min="45" max="45" width="7.69921875" style="3" customWidth="1"/>
    <col min="46" max="46" width="9.796875" style="3" customWidth="1"/>
    <col min="47" max="47" width="8.796875" style="3" customWidth="1"/>
    <col min="48" max="48" width="8.5" style="3" customWidth="1"/>
    <col min="49" max="51" width="10.796875" style="3"/>
    <col min="52" max="52" width="9.69921875" style="3" customWidth="1"/>
    <col min="53" max="53" width="8.5" style="3" customWidth="1"/>
    <col min="54" max="54" width="10.796875" style="3"/>
    <col min="55" max="55" width="9.296875" style="100" customWidth="1"/>
    <col min="56" max="16384" width="10.796875" style="1"/>
  </cols>
  <sheetData>
    <row r="1" spans="1:56" s="121" customFormat="1" ht="201" x14ac:dyDescent="0.3">
      <c r="A1" s="117" t="s">
        <v>96</v>
      </c>
      <c r="B1" s="117" t="s">
        <v>1</v>
      </c>
      <c r="C1" s="117" t="s">
        <v>2</v>
      </c>
      <c r="D1" s="117" t="s">
        <v>3</v>
      </c>
      <c r="E1" s="117" t="s">
        <v>337</v>
      </c>
      <c r="F1" s="117" t="s">
        <v>338</v>
      </c>
      <c r="G1" s="118"/>
      <c r="H1" s="113" t="s">
        <v>339</v>
      </c>
      <c r="I1" s="117" t="s">
        <v>340</v>
      </c>
      <c r="J1" s="117" t="s">
        <v>341</v>
      </c>
      <c r="K1" s="119" t="s">
        <v>52</v>
      </c>
      <c r="L1" s="119" t="s">
        <v>59</v>
      </c>
      <c r="M1" s="117" t="s">
        <v>342</v>
      </c>
      <c r="N1" s="119" t="s">
        <v>81</v>
      </c>
      <c r="O1" s="119" t="s">
        <v>84</v>
      </c>
      <c r="P1" s="119" t="s">
        <v>80</v>
      </c>
      <c r="Q1" s="119" t="s">
        <v>66</v>
      </c>
      <c r="R1" s="119" t="s">
        <v>60</v>
      </c>
      <c r="S1" s="119" t="s">
        <v>61</v>
      </c>
      <c r="T1" s="119" t="s">
        <v>26</v>
      </c>
      <c r="U1" s="119" t="s">
        <v>35</v>
      </c>
      <c r="V1" s="117" t="s">
        <v>343</v>
      </c>
      <c r="W1" s="119" t="s">
        <v>55</v>
      </c>
      <c r="X1" s="119" t="s">
        <v>53</v>
      </c>
      <c r="Y1" s="117" t="s">
        <v>344</v>
      </c>
      <c r="Z1" s="119" t="s">
        <v>27</v>
      </c>
      <c r="AA1" s="119" t="s">
        <v>77</v>
      </c>
      <c r="AB1" s="119" t="s">
        <v>64</v>
      </c>
      <c r="AC1" s="117" t="s">
        <v>345</v>
      </c>
      <c r="AD1" s="119" t="s">
        <v>33</v>
      </c>
      <c r="AE1" s="119" t="s">
        <v>36</v>
      </c>
      <c r="AF1" s="117" t="s">
        <v>346</v>
      </c>
      <c r="AG1" s="119" t="s">
        <v>115</v>
      </c>
      <c r="AH1" s="119" t="s">
        <v>65</v>
      </c>
      <c r="AI1" s="119" t="s">
        <v>62</v>
      </c>
      <c r="AJ1" s="119" t="s">
        <v>63</v>
      </c>
      <c r="AK1" s="119" t="s">
        <v>54</v>
      </c>
      <c r="AL1" s="119" t="s">
        <v>30</v>
      </c>
      <c r="AM1" s="117" t="s">
        <v>323</v>
      </c>
      <c r="AN1" s="117"/>
      <c r="AO1" s="117" t="s">
        <v>343</v>
      </c>
      <c r="AP1" s="117" t="s">
        <v>369</v>
      </c>
      <c r="AQ1" s="117" t="s">
        <v>354</v>
      </c>
      <c r="AR1" s="117" t="s">
        <v>388</v>
      </c>
      <c r="AS1" s="117" t="s">
        <v>389</v>
      </c>
      <c r="AT1" s="117" t="s">
        <v>390</v>
      </c>
      <c r="AU1" s="117" t="s">
        <v>391</v>
      </c>
      <c r="AV1" s="117" t="s">
        <v>97</v>
      </c>
      <c r="AW1" s="117" t="s">
        <v>392</v>
      </c>
      <c r="AX1" s="119" t="s">
        <v>100</v>
      </c>
      <c r="AY1" s="117" t="s">
        <v>393</v>
      </c>
      <c r="AZ1" s="119" t="s">
        <v>394</v>
      </c>
      <c r="BA1" s="117" t="s">
        <v>98</v>
      </c>
      <c r="BB1" s="117" t="s">
        <v>323</v>
      </c>
      <c r="BC1" s="120" t="s">
        <v>110</v>
      </c>
      <c r="BD1" s="135"/>
    </row>
    <row r="2" spans="1:56" s="30" customFormat="1" ht="23.55" customHeight="1" x14ac:dyDescent="0.3">
      <c r="A2" s="26" t="s">
        <v>14</v>
      </c>
      <c r="B2" s="26">
        <v>2</v>
      </c>
      <c r="C2" s="26">
        <v>3</v>
      </c>
      <c r="D2" s="26">
        <v>36</v>
      </c>
      <c r="E2" s="26">
        <v>40</v>
      </c>
      <c r="F2" s="26">
        <v>11.6</v>
      </c>
      <c r="G2" s="28"/>
      <c r="H2" s="27"/>
      <c r="I2" s="27"/>
      <c r="J2" s="27"/>
      <c r="K2" s="26">
        <v>27</v>
      </c>
      <c r="L2" s="27"/>
      <c r="M2" s="26">
        <v>2</v>
      </c>
      <c r="N2" s="27"/>
      <c r="O2" s="26">
        <v>14</v>
      </c>
      <c r="P2" s="27"/>
      <c r="Q2" s="26">
        <v>1</v>
      </c>
      <c r="R2" s="27"/>
      <c r="S2" s="27"/>
      <c r="T2" s="27"/>
      <c r="U2" s="27"/>
      <c r="V2" s="26">
        <v>1</v>
      </c>
      <c r="W2" s="27"/>
      <c r="X2" s="27"/>
      <c r="Y2" s="27"/>
      <c r="Z2" s="26">
        <v>1</v>
      </c>
      <c r="AA2" s="26">
        <v>3</v>
      </c>
      <c r="AB2" s="26">
        <v>1</v>
      </c>
      <c r="AC2" s="26">
        <v>5</v>
      </c>
      <c r="AD2" s="27"/>
      <c r="AE2" s="27"/>
      <c r="AF2" s="26">
        <v>10</v>
      </c>
      <c r="AG2" s="26">
        <v>1</v>
      </c>
      <c r="AH2" s="27"/>
      <c r="AI2" s="26">
        <v>9</v>
      </c>
      <c r="AJ2" s="27"/>
      <c r="AK2" s="26">
        <v>38</v>
      </c>
      <c r="AL2" s="26">
        <v>9</v>
      </c>
      <c r="AM2" s="26">
        <f>SUM(H2:AL2)</f>
        <v>122</v>
      </c>
      <c r="AN2" s="26"/>
      <c r="AO2" s="29">
        <f>V2/AM2*100</f>
        <v>0.81967213114754101</v>
      </c>
      <c r="AP2" s="29">
        <f>AF2/AM2*100</f>
        <v>8.1967213114754092</v>
      </c>
      <c r="AQ2" s="29">
        <f>Y2/AM2*100</f>
        <v>0</v>
      </c>
      <c r="AR2" s="29">
        <f>SUM(AI2:AJ2,J2)/AM2*100</f>
        <v>7.3770491803278686</v>
      </c>
      <c r="AS2" s="29">
        <f>SUM(T2:U2)/AM2*100</f>
        <v>0</v>
      </c>
      <c r="AT2" s="29">
        <f>H2/AM2*100</f>
        <v>0</v>
      </c>
      <c r="AU2" s="29">
        <f>SUM(O2:P2,N2)/AM2*100</f>
        <v>11.475409836065573</v>
      </c>
      <c r="AV2" s="29">
        <f>SUM(Q2:R2)/AM2*100</f>
        <v>0.81967213114754101</v>
      </c>
      <c r="AW2" s="29">
        <f>SUM(K2:K2)/AM2*100</f>
        <v>22.131147540983605</v>
      </c>
      <c r="AX2" s="29">
        <f>SUM(AK2,AD2:AE2)/AM2*100</f>
        <v>31.147540983606557</v>
      </c>
      <c r="AY2" s="29">
        <f>AA2/AM2*100</f>
        <v>2.459016393442623</v>
      </c>
      <c r="AZ2" s="29">
        <f>SUM(AC2,I2)/AM2*100</f>
        <v>4.0983606557377046</v>
      </c>
      <c r="BA2" s="29">
        <f>SUM(AB2,W2)/AM2*100</f>
        <v>0.81967213114754101</v>
      </c>
      <c r="BB2" s="29">
        <f>SUM(AO2:BA2)</f>
        <v>89.344262295081975</v>
      </c>
      <c r="BC2" s="29">
        <f>SUM(K2,N2:O2,U2,X2,AD2:AE2,AK2)/AM2*100</f>
        <v>64.754098360655746</v>
      </c>
    </row>
    <row r="3" spans="1:56" s="30" customFormat="1" ht="23.55" customHeight="1" x14ac:dyDescent="0.3">
      <c r="A3" s="26" t="s">
        <v>14</v>
      </c>
      <c r="B3" s="26">
        <v>4</v>
      </c>
      <c r="C3" s="26">
        <v>3</v>
      </c>
      <c r="D3" s="26">
        <v>93</v>
      </c>
      <c r="E3" s="26">
        <v>97</v>
      </c>
      <c r="F3" s="26">
        <v>21.669999999999998</v>
      </c>
      <c r="G3" s="28" t="s">
        <v>105</v>
      </c>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6">
        <f t="shared" ref="AM3:AM10" si="0">SUM(H3:AK3)</f>
        <v>0</v>
      </c>
      <c r="AN3" s="26"/>
      <c r="AO3" s="27"/>
      <c r="AP3" s="27"/>
      <c r="AQ3" s="27"/>
      <c r="AR3" s="27"/>
      <c r="AS3" s="27"/>
      <c r="AT3" s="27"/>
      <c r="AU3" s="27"/>
      <c r="AV3" s="27"/>
      <c r="AW3" s="27"/>
      <c r="AX3" s="27"/>
      <c r="AY3" s="27"/>
      <c r="AZ3" s="27"/>
      <c r="BA3" s="27"/>
      <c r="BB3" s="27"/>
      <c r="BC3" s="29"/>
    </row>
    <row r="4" spans="1:56" s="30" customFormat="1" ht="23.55" customHeight="1" x14ac:dyDescent="0.3">
      <c r="A4" s="26" t="s">
        <v>14</v>
      </c>
      <c r="B4" s="26">
        <v>8</v>
      </c>
      <c r="C4" s="26">
        <v>3</v>
      </c>
      <c r="D4" s="26">
        <v>85</v>
      </c>
      <c r="E4" s="26">
        <v>87</v>
      </c>
      <c r="F4" s="26">
        <v>43.400000000000006</v>
      </c>
      <c r="G4" s="28" t="s">
        <v>105</v>
      </c>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6">
        <f t="shared" si="0"/>
        <v>0</v>
      </c>
      <c r="AN4" s="26"/>
      <c r="AO4" s="27"/>
      <c r="AP4" s="27"/>
      <c r="AQ4" s="27"/>
      <c r="AR4" s="27"/>
      <c r="AS4" s="27"/>
      <c r="AT4" s="27"/>
      <c r="AU4" s="27"/>
      <c r="AV4" s="27"/>
      <c r="AW4" s="27"/>
      <c r="AX4" s="27"/>
      <c r="AY4" s="27"/>
      <c r="AZ4" s="27"/>
      <c r="BA4" s="27"/>
      <c r="BB4" s="27"/>
      <c r="BC4" s="29"/>
    </row>
    <row r="5" spans="1:56" s="30" customFormat="1" ht="23.55" customHeight="1" x14ac:dyDescent="0.3">
      <c r="A5" s="26" t="s">
        <v>14</v>
      </c>
      <c r="B5" s="26">
        <v>10</v>
      </c>
      <c r="C5" s="26">
        <v>3</v>
      </c>
      <c r="D5" s="26">
        <v>54</v>
      </c>
      <c r="E5" s="26">
        <v>58</v>
      </c>
      <c r="F5" s="26">
        <v>50.7</v>
      </c>
      <c r="G5" s="28" t="s">
        <v>105</v>
      </c>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6">
        <f t="shared" si="0"/>
        <v>0</v>
      </c>
      <c r="AN5" s="26"/>
      <c r="AO5" s="27"/>
      <c r="AP5" s="27"/>
      <c r="AQ5" s="27"/>
      <c r="AR5" s="27"/>
      <c r="AS5" s="27"/>
      <c r="AT5" s="27"/>
      <c r="AU5" s="27"/>
      <c r="AV5" s="27"/>
      <c r="AW5" s="27"/>
      <c r="AX5" s="27"/>
      <c r="AY5" s="27"/>
      <c r="AZ5" s="27"/>
      <c r="BA5" s="27"/>
      <c r="BB5" s="27"/>
      <c r="BC5" s="29"/>
    </row>
    <row r="6" spans="1:56" s="30" customFormat="1" ht="23.55" customHeight="1" x14ac:dyDescent="0.3">
      <c r="A6" s="26" t="s">
        <v>14</v>
      </c>
      <c r="B6" s="26">
        <v>13</v>
      </c>
      <c r="C6" s="26">
        <v>1</v>
      </c>
      <c r="D6" s="26">
        <v>97</v>
      </c>
      <c r="E6" s="26">
        <v>102</v>
      </c>
      <c r="F6" s="26">
        <v>61.464999999999996</v>
      </c>
      <c r="G6" s="28"/>
      <c r="H6" s="26">
        <v>5</v>
      </c>
      <c r="I6" s="27"/>
      <c r="J6" s="27"/>
      <c r="K6" s="26">
        <v>3</v>
      </c>
      <c r="L6" s="27"/>
      <c r="M6" s="27"/>
      <c r="N6" s="26">
        <v>3</v>
      </c>
      <c r="O6" s="27"/>
      <c r="P6" s="26">
        <v>55</v>
      </c>
      <c r="Q6" s="27"/>
      <c r="R6" s="27"/>
      <c r="S6" s="27"/>
      <c r="T6" s="27"/>
      <c r="U6" s="26">
        <v>3</v>
      </c>
      <c r="V6" s="27"/>
      <c r="W6" s="27"/>
      <c r="X6" s="27"/>
      <c r="Y6" s="27"/>
      <c r="Z6" s="27"/>
      <c r="AA6" s="27"/>
      <c r="AB6" s="27"/>
      <c r="AC6" s="27"/>
      <c r="AD6" s="26">
        <v>2</v>
      </c>
      <c r="AE6" s="26">
        <v>8</v>
      </c>
      <c r="AF6" s="26">
        <v>3</v>
      </c>
      <c r="AG6" s="27"/>
      <c r="AH6" s="27"/>
      <c r="AI6" s="27"/>
      <c r="AJ6" s="26">
        <v>35</v>
      </c>
      <c r="AK6" s="26">
        <v>2</v>
      </c>
      <c r="AL6" s="26">
        <v>3</v>
      </c>
      <c r="AM6" s="26">
        <f t="shared" si="0"/>
        <v>119</v>
      </c>
      <c r="AN6" s="26"/>
      <c r="AO6" s="26">
        <f>V6/AM6*100</f>
        <v>0</v>
      </c>
      <c r="AP6" s="29">
        <f>AF6/AM6*100</f>
        <v>2.5210084033613445</v>
      </c>
      <c r="AQ6" s="29">
        <f>Y6/AM6*100</f>
        <v>0</v>
      </c>
      <c r="AR6" s="29">
        <f>SUM(AI6:AJ6,J6)/AM6*100</f>
        <v>29.411764705882355</v>
      </c>
      <c r="AS6" s="29">
        <f>SUM(T6:U6)/AM6*100</f>
        <v>2.5210084033613445</v>
      </c>
      <c r="AT6" s="29">
        <f>H6/AM6*100</f>
        <v>4.2016806722689077</v>
      </c>
      <c r="AU6" s="29">
        <f>SUM(O6:P6,N6)/AM6*100</f>
        <v>48.739495798319325</v>
      </c>
      <c r="AV6" s="29">
        <f>SUM(Q6:R6)/AM6*100</f>
        <v>0</v>
      </c>
      <c r="AW6" s="29">
        <f>SUM(K6:K6)/AM6*100</f>
        <v>2.5210084033613445</v>
      </c>
      <c r="AX6" s="29">
        <f>SUM(AK6,AD6:AE6)/AM6*100</f>
        <v>10.084033613445378</v>
      </c>
      <c r="AY6" s="26">
        <f>AA6/AM6*100</f>
        <v>0</v>
      </c>
      <c r="AZ6" s="29">
        <f>SUM(AC6,I6)/AM6*100</f>
        <v>0</v>
      </c>
      <c r="BA6" s="29">
        <f>SUM(AB6,W6)/AM6*100</f>
        <v>0</v>
      </c>
      <c r="BB6" s="29">
        <f>SUM(AO6:BA6)</f>
        <v>100</v>
      </c>
      <c r="BC6" s="29">
        <f>SUM(K6,N6:O6,U6,X6,AD6:AE6,AK6)/AM6*100</f>
        <v>17.647058823529413</v>
      </c>
    </row>
    <row r="7" spans="1:56" s="30" customFormat="1" ht="23.55" customHeight="1" x14ac:dyDescent="0.3">
      <c r="A7" s="26" t="s">
        <v>14</v>
      </c>
      <c r="B7" s="26">
        <v>15</v>
      </c>
      <c r="C7" s="26">
        <v>1</v>
      </c>
      <c r="D7" s="26">
        <v>68</v>
      </c>
      <c r="E7" s="26">
        <v>72</v>
      </c>
      <c r="F7" s="26">
        <v>69.42</v>
      </c>
      <c r="G7" s="28"/>
      <c r="H7" s="27"/>
      <c r="I7" s="27"/>
      <c r="J7" s="27"/>
      <c r="K7" s="27"/>
      <c r="L7" s="27"/>
      <c r="M7" s="27"/>
      <c r="N7" s="27"/>
      <c r="O7" s="26">
        <v>65</v>
      </c>
      <c r="P7" s="27"/>
      <c r="Q7" s="27"/>
      <c r="R7" s="27"/>
      <c r="S7" s="27"/>
      <c r="T7" s="26">
        <v>1</v>
      </c>
      <c r="U7" s="26"/>
      <c r="V7" s="27"/>
      <c r="W7" s="27"/>
      <c r="X7" s="26">
        <v>1</v>
      </c>
      <c r="Y7" s="26"/>
      <c r="Z7" s="27"/>
      <c r="AA7" s="27"/>
      <c r="AB7" s="26">
        <v>2</v>
      </c>
      <c r="AC7" s="26">
        <v>4</v>
      </c>
      <c r="AD7" s="26">
        <v>11</v>
      </c>
      <c r="AE7" s="26">
        <v>23</v>
      </c>
      <c r="AF7" s="26">
        <v>7</v>
      </c>
      <c r="AG7" s="27"/>
      <c r="AH7" s="26">
        <v>3</v>
      </c>
      <c r="AI7" s="27"/>
      <c r="AJ7" s="27"/>
      <c r="AK7" s="26">
        <v>21</v>
      </c>
      <c r="AL7" s="26">
        <v>17</v>
      </c>
      <c r="AM7" s="26">
        <f t="shared" si="0"/>
        <v>138</v>
      </c>
      <c r="AN7" s="26"/>
      <c r="AO7" s="26">
        <f>V7/AM7*100</f>
        <v>0</v>
      </c>
      <c r="AP7" s="29">
        <f>AF7/AM7*100</f>
        <v>5.0724637681159424</v>
      </c>
      <c r="AQ7" s="29">
        <f>Y7/AM7*100</f>
        <v>0</v>
      </c>
      <c r="AR7" s="29">
        <f>SUM(AI7:AJ7,J7)/AM7*100</f>
        <v>0</v>
      </c>
      <c r="AS7" s="29">
        <f>SUM(T7:U7)/AM7*100</f>
        <v>0.72463768115942029</v>
      </c>
      <c r="AT7" s="29">
        <f>H7/AM7*100</f>
        <v>0</v>
      </c>
      <c r="AU7" s="29">
        <f>SUM(O7:P7,N7)/AM7*100</f>
        <v>47.10144927536232</v>
      </c>
      <c r="AV7" s="29">
        <f>SUM(Q7:R7)/AM7*100</f>
        <v>0</v>
      </c>
      <c r="AW7" s="29">
        <f>SUM(K7:K7)/AM7*100</f>
        <v>0</v>
      </c>
      <c r="AX7" s="29">
        <f>SUM(AK7,AD7:AE7)/AM7*100</f>
        <v>39.855072463768117</v>
      </c>
      <c r="AY7" s="26">
        <f>AA7/AM7*100</f>
        <v>0</v>
      </c>
      <c r="AZ7" s="29">
        <f>SUM(AC7,I7)/AM7*100</f>
        <v>2.8985507246376812</v>
      </c>
      <c r="BA7" s="29">
        <f>SUM(AB7,W7)/AM7*100</f>
        <v>1.4492753623188406</v>
      </c>
      <c r="BB7" s="29">
        <f>SUM(AO7:BA7)</f>
        <v>97.101449275362327</v>
      </c>
      <c r="BC7" s="29">
        <f>SUM(K7,N7:O7,U7,X7,AD7:AE7,AK7)/AM7*100</f>
        <v>87.681159420289859</v>
      </c>
    </row>
    <row r="8" spans="1:56" s="30" customFormat="1" ht="23.55" customHeight="1" x14ac:dyDescent="0.3">
      <c r="A8" s="26" t="s">
        <v>14</v>
      </c>
      <c r="B8" s="26">
        <v>18</v>
      </c>
      <c r="C8" s="26">
        <v>3</v>
      </c>
      <c r="D8" s="26">
        <v>107</v>
      </c>
      <c r="E8" s="26">
        <v>112</v>
      </c>
      <c r="F8" s="26">
        <v>85.355000000000004</v>
      </c>
      <c r="G8" s="28"/>
      <c r="H8" s="27"/>
      <c r="I8" s="27"/>
      <c r="J8" s="27"/>
      <c r="K8" s="26">
        <v>23</v>
      </c>
      <c r="L8" s="27"/>
      <c r="M8" s="27"/>
      <c r="N8" s="26">
        <v>3</v>
      </c>
      <c r="O8" s="26">
        <v>40</v>
      </c>
      <c r="P8" s="27"/>
      <c r="Q8" s="27"/>
      <c r="R8" s="27"/>
      <c r="S8" s="27"/>
      <c r="T8" s="27"/>
      <c r="U8" s="26">
        <v>4</v>
      </c>
      <c r="V8" s="27"/>
      <c r="W8" s="27"/>
      <c r="X8" s="27"/>
      <c r="Y8" s="27"/>
      <c r="Z8" s="27"/>
      <c r="AA8" s="27"/>
      <c r="AB8" s="27"/>
      <c r="AC8" s="27"/>
      <c r="AD8" s="26">
        <v>19</v>
      </c>
      <c r="AE8" s="26">
        <v>17</v>
      </c>
      <c r="AF8" s="26">
        <v>5</v>
      </c>
      <c r="AG8" s="27"/>
      <c r="AH8" s="27"/>
      <c r="AI8" s="26">
        <v>10</v>
      </c>
      <c r="AJ8" s="27"/>
      <c r="AK8" s="26">
        <v>9</v>
      </c>
      <c r="AL8" s="26">
        <v>7</v>
      </c>
      <c r="AM8" s="26">
        <f t="shared" si="0"/>
        <v>130</v>
      </c>
      <c r="AN8" s="26"/>
      <c r="AO8" s="26">
        <f>V8/AM8*100</f>
        <v>0</v>
      </c>
      <c r="AP8" s="29">
        <f>AF8/AM8*100</f>
        <v>3.8461538461538463</v>
      </c>
      <c r="AQ8" s="29">
        <f>Y8/AM8*100</f>
        <v>0</v>
      </c>
      <c r="AR8" s="29">
        <f>SUM(AI8:AJ8,J8)/AM8*100</f>
        <v>7.6923076923076925</v>
      </c>
      <c r="AS8" s="29">
        <f>SUM(T8:U8)/AM8*100</f>
        <v>3.0769230769230771</v>
      </c>
      <c r="AT8" s="29">
        <f>H8/AM8*100</f>
        <v>0</v>
      </c>
      <c r="AU8" s="29">
        <f>SUM(O8:P8,N8)/AM8*100</f>
        <v>33.076923076923073</v>
      </c>
      <c r="AV8" s="29">
        <f>SUM(Q8:R8)/AM8*100</f>
        <v>0</v>
      </c>
      <c r="AW8" s="29">
        <f>SUM(K8:K8)/AM8*100</f>
        <v>17.692307692307693</v>
      </c>
      <c r="AX8" s="29">
        <f>SUM(AK8,AD8:AE8)/AM8*100</f>
        <v>34.615384615384613</v>
      </c>
      <c r="AY8" s="26">
        <f>AA8/AM8*100</f>
        <v>0</v>
      </c>
      <c r="AZ8" s="29">
        <f>SUM(AC8,I8)/AM8*100</f>
        <v>0</v>
      </c>
      <c r="BA8" s="29">
        <f>SUM(AB8,W8)/AM8*100</f>
        <v>0</v>
      </c>
      <c r="BB8" s="29">
        <f>SUM(AO8:BA8)</f>
        <v>100</v>
      </c>
      <c r="BC8" s="29">
        <f>SUM(K8,N8:O8,U8,X8,AD8:AE8,AK8)/AM8*100</f>
        <v>88.461538461538453</v>
      </c>
    </row>
    <row r="9" spans="1:56" s="30" customFormat="1" ht="23.55" customHeight="1" x14ac:dyDescent="0.3">
      <c r="A9" s="26" t="s">
        <v>14</v>
      </c>
      <c r="B9" s="26">
        <v>20</v>
      </c>
      <c r="C9" s="26">
        <v>2</v>
      </c>
      <c r="D9" s="26">
        <v>70</v>
      </c>
      <c r="E9" s="26">
        <v>75</v>
      </c>
      <c r="F9" s="26">
        <v>92.485000000000014</v>
      </c>
      <c r="G9" s="28"/>
      <c r="H9" s="27"/>
      <c r="I9" s="26">
        <v>1</v>
      </c>
      <c r="J9" s="26">
        <v>3</v>
      </c>
      <c r="K9" s="26">
        <v>6</v>
      </c>
      <c r="L9" s="26">
        <v>1</v>
      </c>
      <c r="M9" s="27"/>
      <c r="N9" s="27"/>
      <c r="O9" s="26">
        <v>100</v>
      </c>
      <c r="P9" s="27"/>
      <c r="Q9" s="27"/>
      <c r="R9" s="26">
        <v>10</v>
      </c>
      <c r="S9" s="26">
        <v>1</v>
      </c>
      <c r="T9" s="26">
        <v>7</v>
      </c>
      <c r="U9" s="27"/>
      <c r="V9" s="27"/>
      <c r="W9" s="26">
        <v>5</v>
      </c>
      <c r="X9" s="26">
        <v>1</v>
      </c>
      <c r="Y9" s="26">
        <v>3</v>
      </c>
      <c r="Z9" s="27"/>
      <c r="AA9" s="27"/>
      <c r="AB9" s="27"/>
      <c r="AC9" s="26">
        <v>12</v>
      </c>
      <c r="AD9" s="26">
        <v>1</v>
      </c>
      <c r="AE9" s="26"/>
      <c r="AF9" s="26">
        <v>18</v>
      </c>
      <c r="AG9" s="27"/>
      <c r="AH9" s="27"/>
      <c r="AI9" s="26">
        <v>19</v>
      </c>
      <c r="AJ9" s="26">
        <v>3</v>
      </c>
      <c r="AK9" s="26">
        <v>44</v>
      </c>
      <c r="AL9" s="26">
        <v>42</v>
      </c>
      <c r="AM9" s="26">
        <f t="shared" si="0"/>
        <v>235</v>
      </c>
      <c r="AN9" s="26"/>
      <c r="AO9" s="26">
        <f>V9/AM9*100</f>
        <v>0</v>
      </c>
      <c r="AP9" s="29">
        <f>AF9/AM9*100</f>
        <v>7.6595744680851059</v>
      </c>
      <c r="AQ9" s="29">
        <f>Y9/AM9*100</f>
        <v>1.2765957446808509</v>
      </c>
      <c r="AR9" s="29">
        <f>SUM(AI9:AJ9,J9)/AM9*100</f>
        <v>10.638297872340425</v>
      </c>
      <c r="AS9" s="29">
        <f>SUM(T9:U9)/AM9*100</f>
        <v>2.9787234042553195</v>
      </c>
      <c r="AT9" s="29">
        <f>H9/AM9*100</f>
        <v>0</v>
      </c>
      <c r="AU9" s="29">
        <f>SUM(O9:P9,N9)/AM9*100</f>
        <v>42.553191489361701</v>
      </c>
      <c r="AV9" s="29">
        <f>SUM(Q9:R9)/AM9*100</f>
        <v>4.2553191489361701</v>
      </c>
      <c r="AW9" s="29">
        <f>SUM(K9:K9)/AM9*100</f>
        <v>2.5531914893617018</v>
      </c>
      <c r="AX9" s="29">
        <f>SUM(AK9,AD9:AE9)/AM9*100</f>
        <v>19.148936170212767</v>
      </c>
      <c r="AY9" s="26">
        <f>AA9/AM9*100</f>
        <v>0</v>
      </c>
      <c r="AZ9" s="29">
        <f>SUM(AC9,I9)/AM9*100</f>
        <v>5.5319148936170208</v>
      </c>
      <c r="BA9" s="29">
        <f>SUM(AB9,W9)/AM9*100</f>
        <v>2.1276595744680851</v>
      </c>
      <c r="BB9" s="29">
        <f>SUM(AO9:BA9)</f>
        <v>98.723404255319139</v>
      </c>
      <c r="BC9" s="29">
        <f>SUM(K9,N9:O9,U9,X9,AD9:AE9,AK9)/AM9*100</f>
        <v>64.680851063829792</v>
      </c>
    </row>
    <row r="10" spans="1:56" s="30" customFormat="1" ht="23.55" customHeight="1" x14ac:dyDescent="0.3">
      <c r="A10" s="26" t="s">
        <v>14</v>
      </c>
      <c r="B10" s="26">
        <v>21</v>
      </c>
      <c r="C10" s="26">
        <v>3</v>
      </c>
      <c r="D10" s="26">
        <v>65</v>
      </c>
      <c r="E10" s="26">
        <v>70</v>
      </c>
      <c r="F10" s="26">
        <v>98.435000000000016</v>
      </c>
      <c r="G10" s="28"/>
      <c r="H10" s="27"/>
      <c r="I10" s="27"/>
      <c r="J10" s="27"/>
      <c r="K10" s="26">
        <v>2</v>
      </c>
      <c r="L10" s="27"/>
      <c r="M10" s="27"/>
      <c r="N10" s="26">
        <v>2</v>
      </c>
      <c r="O10" s="26">
        <v>50</v>
      </c>
      <c r="P10" s="26">
        <v>1</v>
      </c>
      <c r="Q10" s="26">
        <v>1</v>
      </c>
      <c r="R10" s="27"/>
      <c r="S10" s="27"/>
      <c r="T10" s="27"/>
      <c r="U10" s="27"/>
      <c r="V10" s="27"/>
      <c r="W10" s="26">
        <v>2</v>
      </c>
      <c r="X10" s="27"/>
      <c r="Y10" s="27"/>
      <c r="Z10" s="27"/>
      <c r="AA10" s="27"/>
      <c r="AB10" s="26">
        <v>1</v>
      </c>
      <c r="AC10" s="27"/>
      <c r="AD10" s="26">
        <v>5</v>
      </c>
      <c r="AE10" s="26">
        <v>15</v>
      </c>
      <c r="AF10" s="26">
        <v>1</v>
      </c>
      <c r="AG10" s="27"/>
      <c r="AH10" s="27"/>
      <c r="AI10" s="26">
        <v>8</v>
      </c>
      <c r="AJ10" s="27"/>
      <c r="AK10" s="27"/>
      <c r="AL10" s="26">
        <v>13</v>
      </c>
      <c r="AM10" s="26">
        <f t="shared" si="0"/>
        <v>88</v>
      </c>
      <c r="AN10" s="26"/>
      <c r="AO10" s="26">
        <f>V10/AM10*100</f>
        <v>0</v>
      </c>
      <c r="AP10" s="29">
        <f>AF10/AM10*100</f>
        <v>1.1363636363636365</v>
      </c>
      <c r="AQ10" s="29">
        <f>Y10/AM10*100</f>
        <v>0</v>
      </c>
      <c r="AR10" s="29">
        <f>SUM(AI10:AJ10,J10)/AM10*100</f>
        <v>9.0909090909090917</v>
      </c>
      <c r="AS10" s="29">
        <f>SUM(T10:U10)/AM10*100</f>
        <v>0</v>
      </c>
      <c r="AT10" s="29">
        <f>H10/AM10*100</f>
        <v>0</v>
      </c>
      <c r="AU10" s="29">
        <f>SUM(O10:P10,N10)/AM10*100</f>
        <v>60.227272727272727</v>
      </c>
      <c r="AV10" s="29">
        <f>SUM(Q10:R10)/AM10*100</f>
        <v>1.1363636363636365</v>
      </c>
      <c r="AW10" s="29">
        <f>SUM(K10:K10)/AM10*100</f>
        <v>2.2727272727272729</v>
      </c>
      <c r="AX10" s="29">
        <f>SUM(AK10,AD10:AE10)/AM10*100</f>
        <v>22.727272727272727</v>
      </c>
      <c r="AY10" s="26">
        <f>AA10/AM10*100</f>
        <v>0</v>
      </c>
      <c r="AZ10" s="29">
        <f>SUM(AC10,I10)/AM10*100</f>
        <v>0</v>
      </c>
      <c r="BA10" s="29">
        <f>SUM(AB10,W10)/AM10*100</f>
        <v>3.4090909090909087</v>
      </c>
      <c r="BB10" s="29">
        <f>SUM(AO10:BA10)</f>
        <v>100</v>
      </c>
      <c r="BC10" s="29">
        <f>SUM(K10,N10:O10,U10,X10,AD10:AE10,AK10)/AM10*100</f>
        <v>84.090909090909093</v>
      </c>
    </row>
  </sheetData>
  <sortState ref="B1:F53">
    <sortCondition ref="B1:B53"/>
    <sortCondition ref="C1:C53"/>
    <sortCondition ref="D1:D53"/>
  </sortState>
  <pageMargins left="0.75" right="0.75" top="1" bottom="1" header="0.5" footer="0.5"/>
  <pageSetup paperSize="9" orientation="portrait" horizontalDpi="4294967292" verticalDpi="4294967292" r:id="rId1"/>
  <ignoredErrors>
    <ignoredError sqref="AO6:AO10 AQ2 AQ6:AQ10 AR10 BB2 BB6:BB10 AT7:AT10 AY6:AY10" evalError="1"/>
    <ignoredError sqref="AR9 AR6:AR8 AR2" evalError="1" formulaRange="1"/>
    <ignoredError sqref="AX6 AX7:AX10 AM6:AM10 AS9 AS2 AU2 AV6:AV10 AX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zoomScale="58" zoomScaleNormal="58" workbookViewId="0">
      <selection activeCell="AK10" sqref="AK10"/>
    </sheetView>
  </sheetViews>
  <sheetFormatPr baseColWidth="10" defaultColWidth="10.796875" defaultRowHeight="15.6" x14ac:dyDescent="0.3"/>
  <cols>
    <col min="1" max="1" width="6.296875" style="3" customWidth="1"/>
    <col min="2" max="2" width="13.296875" style="3" customWidth="1"/>
    <col min="3" max="3" width="8.69921875" style="3" customWidth="1"/>
    <col min="4" max="4" width="7.69921875" style="3" customWidth="1"/>
    <col min="5" max="5" width="3.5" style="3" bestFit="1" customWidth="1"/>
    <col min="6" max="6" width="3.5" style="3" customWidth="1"/>
    <col min="7" max="7" width="4.19921875" style="3" bestFit="1" customWidth="1"/>
    <col min="8" max="11" width="3.5" style="3" bestFit="1" customWidth="1"/>
    <col min="12" max="12" width="3.5" style="3" customWidth="1"/>
    <col min="13" max="15" width="3.5" style="3" bestFit="1" customWidth="1"/>
    <col min="16" max="17" width="3.5" style="3" customWidth="1"/>
    <col min="18" max="33" width="3.5" style="3" bestFit="1" customWidth="1"/>
    <col min="34" max="34" width="6.796875" style="3" customWidth="1"/>
    <col min="35" max="16384" width="10.796875" style="1"/>
  </cols>
  <sheetData>
    <row r="1" spans="1:34" s="121" customFormat="1" ht="211.8" customHeight="1" x14ac:dyDescent="0.3">
      <c r="A1" s="117" t="s">
        <v>292</v>
      </c>
      <c r="B1" s="117" t="s">
        <v>296</v>
      </c>
      <c r="C1" s="117" t="s">
        <v>348</v>
      </c>
      <c r="D1" s="117"/>
      <c r="E1" s="115" t="s">
        <v>18</v>
      </c>
      <c r="F1" s="115" t="s">
        <v>123</v>
      </c>
      <c r="G1" s="115" t="s">
        <v>49</v>
      </c>
      <c r="H1" s="115" t="s">
        <v>47</v>
      </c>
      <c r="I1" s="115" t="s">
        <v>69</v>
      </c>
      <c r="J1" s="115" t="s">
        <v>50</v>
      </c>
      <c r="K1" s="115" t="s">
        <v>52</v>
      </c>
      <c r="L1" s="115" t="s">
        <v>120</v>
      </c>
      <c r="M1" s="115" t="s">
        <v>25</v>
      </c>
      <c r="N1" s="115" t="s">
        <v>61</v>
      </c>
      <c r="O1" s="115" t="s">
        <v>26</v>
      </c>
      <c r="P1" s="115" t="s">
        <v>102</v>
      </c>
      <c r="Q1" s="115" t="s">
        <v>103</v>
      </c>
      <c r="R1" s="115" t="s">
        <v>119</v>
      </c>
      <c r="S1" s="115" t="s">
        <v>51</v>
      </c>
      <c r="T1" s="115" t="s">
        <v>124</v>
      </c>
      <c r="U1" s="113" t="s">
        <v>332</v>
      </c>
      <c r="V1" s="115" t="s">
        <v>27</v>
      </c>
      <c r="W1" s="115" t="s">
        <v>42</v>
      </c>
      <c r="X1" s="115" t="s">
        <v>67</v>
      </c>
      <c r="Y1" s="115" t="s">
        <v>68</v>
      </c>
      <c r="Z1" s="113" t="s">
        <v>349</v>
      </c>
      <c r="AA1" s="115" t="s">
        <v>32</v>
      </c>
      <c r="AB1" s="115" t="s">
        <v>36</v>
      </c>
      <c r="AC1" s="113" t="s">
        <v>350</v>
      </c>
      <c r="AD1" s="115" t="s">
        <v>62</v>
      </c>
      <c r="AE1" s="115" t="s">
        <v>63</v>
      </c>
      <c r="AF1" s="115" t="s">
        <v>29</v>
      </c>
      <c r="AG1" s="115" t="s">
        <v>30</v>
      </c>
      <c r="AH1" s="117" t="s">
        <v>347</v>
      </c>
    </row>
    <row r="2" spans="1:34" ht="19.05" customHeight="1" x14ac:dyDescent="0.3">
      <c r="A2" s="26" t="s">
        <v>7</v>
      </c>
      <c r="B2" s="26" t="s">
        <v>351</v>
      </c>
      <c r="C2" s="26">
        <v>31</v>
      </c>
      <c r="D2" s="27"/>
      <c r="E2" s="27"/>
      <c r="F2" s="27"/>
      <c r="G2" s="27"/>
      <c r="H2" s="27"/>
      <c r="I2" s="26">
        <v>1</v>
      </c>
      <c r="J2" s="27"/>
      <c r="K2" s="26">
        <v>1</v>
      </c>
      <c r="L2" s="27"/>
      <c r="M2" s="27"/>
      <c r="N2" s="27"/>
      <c r="O2" s="27"/>
      <c r="P2" s="27"/>
      <c r="Q2" s="27"/>
      <c r="R2" s="27"/>
      <c r="S2" s="27"/>
      <c r="T2" s="27"/>
      <c r="U2" s="27"/>
      <c r="V2" s="27"/>
      <c r="W2" s="27"/>
      <c r="X2" s="27"/>
      <c r="Y2" s="27"/>
      <c r="Z2" s="26">
        <v>6</v>
      </c>
      <c r="AA2" s="27"/>
      <c r="AB2" s="27"/>
      <c r="AC2" s="27"/>
      <c r="AD2" s="27"/>
      <c r="AE2" s="27"/>
      <c r="AF2" s="27"/>
      <c r="AG2" s="26">
        <v>65</v>
      </c>
      <c r="AH2" s="26">
        <f>SUM(E2:AF2)</f>
        <v>8</v>
      </c>
    </row>
    <row r="3" spans="1:34" ht="19.05" customHeight="1" x14ac:dyDescent="0.3">
      <c r="A3" s="26" t="s">
        <v>7</v>
      </c>
      <c r="B3" s="26" t="s">
        <v>352</v>
      </c>
      <c r="C3" s="26">
        <v>30</v>
      </c>
      <c r="D3" s="27"/>
      <c r="E3" s="27"/>
      <c r="F3" s="27"/>
      <c r="G3" s="27"/>
      <c r="H3" s="27"/>
      <c r="I3" s="26">
        <v>20</v>
      </c>
      <c r="J3" s="27"/>
      <c r="K3" s="26">
        <v>4</v>
      </c>
      <c r="L3" s="27"/>
      <c r="M3" s="27"/>
      <c r="N3" s="27"/>
      <c r="O3" s="27"/>
      <c r="P3" s="27"/>
      <c r="Q3" s="27"/>
      <c r="R3" s="27"/>
      <c r="S3" s="27"/>
      <c r="T3" s="27"/>
      <c r="U3" s="27"/>
      <c r="V3" s="27"/>
      <c r="W3" s="27"/>
      <c r="X3" s="27"/>
      <c r="Y3" s="27"/>
      <c r="Z3" s="26">
        <v>32</v>
      </c>
      <c r="AA3" s="27"/>
      <c r="AB3" s="27"/>
      <c r="AC3" s="26">
        <v>4</v>
      </c>
      <c r="AD3" s="27"/>
      <c r="AE3" s="27"/>
      <c r="AF3" s="27"/>
      <c r="AG3" s="26">
        <v>45</v>
      </c>
      <c r="AH3" s="26">
        <f t="shared" ref="AH3:AH10" si="0">SUM(E3:AF3)</f>
        <v>60</v>
      </c>
    </row>
    <row r="4" spans="1:34" ht="19.05" customHeight="1" x14ac:dyDescent="0.3">
      <c r="A4" s="26" t="s">
        <v>7</v>
      </c>
      <c r="B4" s="26" t="s">
        <v>8</v>
      </c>
      <c r="C4" s="26">
        <v>25</v>
      </c>
      <c r="D4" s="27"/>
      <c r="E4" s="26">
        <v>5</v>
      </c>
      <c r="F4" s="27"/>
      <c r="G4" s="26">
        <v>150</v>
      </c>
      <c r="H4" s="26">
        <v>2</v>
      </c>
      <c r="I4" s="27"/>
      <c r="J4" s="26">
        <v>3</v>
      </c>
      <c r="K4" s="27"/>
      <c r="L4" s="27"/>
      <c r="M4" s="27"/>
      <c r="N4" s="27"/>
      <c r="O4" s="26">
        <v>15</v>
      </c>
      <c r="P4" s="27"/>
      <c r="Q4" s="27"/>
      <c r="R4" s="27"/>
      <c r="S4" s="26">
        <v>2</v>
      </c>
      <c r="T4" s="26">
        <v>1</v>
      </c>
      <c r="U4" s="27"/>
      <c r="V4" s="27"/>
      <c r="W4" s="27"/>
      <c r="X4" s="27"/>
      <c r="Y4" s="27"/>
      <c r="Z4" s="26">
        <v>50</v>
      </c>
      <c r="AA4" s="27"/>
      <c r="AB4" s="27"/>
      <c r="AC4" s="26">
        <v>40</v>
      </c>
      <c r="AD4" s="27"/>
      <c r="AE4" s="27"/>
      <c r="AF4" s="27"/>
      <c r="AG4" s="26">
        <v>28</v>
      </c>
      <c r="AH4" s="26">
        <f t="shared" si="0"/>
        <v>268</v>
      </c>
    </row>
    <row r="5" spans="1:34" ht="19.05" customHeight="1" x14ac:dyDescent="0.3">
      <c r="A5" s="26" t="s">
        <v>7</v>
      </c>
      <c r="B5" s="26" t="s">
        <v>10</v>
      </c>
      <c r="C5" s="26">
        <v>24</v>
      </c>
      <c r="D5" s="27"/>
      <c r="E5" s="27"/>
      <c r="F5" s="27"/>
      <c r="G5" s="26">
        <v>8</v>
      </c>
      <c r="H5" s="27"/>
      <c r="I5" s="27"/>
      <c r="J5" s="26">
        <v>1</v>
      </c>
      <c r="K5" s="26">
        <v>4</v>
      </c>
      <c r="L5" s="27"/>
      <c r="M5" s="27"/>
      <c r="N5" s="26">
        <v>1</v>
      </c>
      <c r="O5" s="27"/>
      <c r="P5" s="27"/>
      <c r="Q5" s="27"/>
      <c r="R5" s="27"/>
      <c r="S5" s="27"/>
      <c r="T5" s="27"/>
      <c r="U5" s="27"/>
      <c r="V5" s="27"/>
      <c r="W5" s="27"/>
      <c r="X5" s="26">
        <v>1</v>
      </c>
      <c r="Y5" s="26">
        <v>1</v>
      </c>
      <c r="Z5" s="26">
        <v>90</v>
      </c>
      <c r="AA5" s="27"/>
      <c r="AB5" s="26">
        <v>4</v>
      </c>
      <c r="AC5" s="26">
        <v>60</v>
      </c>
      <c r="AD5" s="26">
        <v>1</v>
      </c>
      <c r="AE5" s="26">
        <v>8</v>
      </c>
      <c r="AF5" s="27"/>
      <c r="AG5" s="26">
        <v>30</v>
      </c>
      <c r="AH5" s="26">
        <f t="shared" si="0"/>
        <v>179</v>
      </c>
    </row>
    <row r="6" spans="1:34" ht="19.05" customHeight="1" x14ac:dyDescent="0.3">
      <c r="A6" s="26" t="s">
        <v>7</v>
      </c>
      <c r="B6" s="26">
        <v>1</v>
      </c>
      <c r="C6" s="26">
        <v>18</v>
      </c>
      <c r="D6" s="27"/>
      <c r="E6" s="27"/>
      <c r="F6" s="27"/>
      <c r="G6" s="27"/>
      <c r="H6" s="27"/>
      <c r="I6" s="27"/>
      <c r="J6" s="27"/>
      <c r="K6" s="27"/>
      <c r="L6" s="27"/>
      <c r="M6" s="27"/>
      <c r="N6" s="27"/>
      <c r="O6" s="27"/>
      <c r="P6" s="27"/>
      <c r="Q6" s="27"/>
      <c r="R6" s="26">
        <v>2</v>
      </c>
      <c r="S6" s="26">
        <v>13</v>
      </c>
      <c r="T6" s="27"/>
      <c r="U6" s="26">
        <v>2</v>
      </c>
      <c r="V6" s="26">
        <v>22</v>
      </c>
      <c r="W6" s="26">
        <v>2</v>
      </c>
      <c r="X6" s="27"/>
      <c r="Y6" s="27"/>
      <c r="Z6" s="26">
        <v>48</v>
      </c>
      <c r="AA6" s="27"/>
      <c r="AB6" s="27"/>
      <c r="AC6" s="26">
        <v>30</v>
      </c>
      <c r="AD6" s="27"/>
      <c r="AE6" s="27"/>
      <c r="AF6" s="26">
        <v>12</v>
      </c>
      <c r="AG6" s="26">
        <v>9</v>
      </c>
      <c r="AH6" s="26">
        <f t="shared" si="0"/>
        <v>131</v>
      </c>
    </row>
    <row r="7" spans="1:34" ht="19.05" customHeight="1" x14ac:dyDescent="0.3">
      <c r="A7" s="26" t="s">
        <v>7</v>
      </c>
      <c r="B7" s="26">
        <v>0</v>
      </c>
      <c r="C7" s="26">
        <v>17</v>
      </c>
      <c r="D7" s="27"/>
      <c r="E7" s="27"/>
      <c r="F7" s="27"/>
      <c r="G7" s="27"/>
      <c r="H7" s="27"/>
      <c r="I7" s="27"/>
      <c r="J7" s="27"/>
      <c r="K7" s="27"/>
      <c r="L7" s="27"/>
      <c r="M7" s="27"/>
      <c r="N7" s="27"/>
      <c r="O7" s="27"/>
      <c r="P7" s="27"/>
      <c r="Q7" s="27"/>
      <c r="R7" s="27"/>
      <c r="S7" s="27"/>
      <c r="T7" s="27"/>
      <c r="U7" s="27"/>
      <c r="V7" s="27"/>
      <c r="W7" s="27"/>
      <c r="X7" s="27"/>
      <c r="Y7" s="27"/>
      <c r="Z7" s="27"/>
      <c r="AA7" s="26">
        <v>3</v>
      </c>
      <c r="AB7" s="27"/>
      <c r="AC7" s="27"/>
      <c r="AD7" s="27"/>
      <c r="AE7" s="27"/>
      <c r="AF7" s="27"/>
      <c r="AG7" s="26">
        <v>15</v>
      </c>
      <c r="AH7" s="26">
        <f t="shared" si="0"/>
        <v>3</v>
      </c>
    </row>
    <row r="8" spans="1:34" ht="19.05" customHeight="1" x14ac:dyDescent="0.3">
      <c r="A8" s="26" t="s">
        <v>7</v>
      </c>
      <c r="B8" s="26">
        <v>-1</v>
      </c>
      <c r="C8" s="26">
        <v>16</v>
      </c>
      <c r="D8" s="27"/>
      <c r="E8" s="27"/>
      <c r="F8" s="26">
        <v>1</v>
      </c>
      <c r="G8" s="27"/>
      <c r="H8" s="27"/>
      <c r="I8" s="27"/>
      <c r="J8" s="27"/>
      <c r="K8" s="26">
        <v>8</v>
      </c>
      <c r="L8" s="26">
        <v>1</v>
      </c>
      <c r="M8" s="27"/>
      <c r="N8" s="27"/>
      <c r="O8" s="27"/>
      <c r="P8" s="26">
        <v>1</v>
      </c>
      <c r="Q8" s="26">
        <v>1</v>
      </c>
      <c r="R8" s="27"/>
      <c r="S8" s="27"/>
      <c r="T8" s="27"/>
      <c r="U8" s="26">
        <v>7</v>
      </c>
      <c r="V8" s="26">
        <v>3</v>
      </c>
      <c r="W8" s="27"/>
      <c r="X8" s="27"/>
      <c r="Y8" s="27"/>
      <c r="Z8" s="26">
        <v>88</v>
      </c>
      <c r="AA8" s="26">
        <v>8</v>
      </c>
      <c r="AB8" s="27"/>
      <c r="AC8" s="26">
        <v>23</v>
      </c>
      <c r="AD8" s="27"/>
      <c r="AE8" s="27"/>
      <c r="AF8" s="26">
        <v>2</v>
      </c>
      <c r="AG8" s="26">
        <v>20</v>
      </c>
      <c r="AH8" s="26">
        <f t="shared" si="0"/>
        <v>143</v>
      </c>
    </row>
    <row r="9" spans="1:34" ht="19.05" customHeight="1" x14ac:dyDescent="0.3">
      <c r="A9" s="26" t="s">
        <v>7</v>
      </c>
      <c r="B9" s="26">
        <v>-2</v>
      </c>
      <c r="C9" s="26">
        <v>15</v>
      </c>
      <c r="D9" s="27"/>
      <c r="E9" s="27"/>
      <c r="F9" s="27"/>
      <c r="G9" s="27"/>
      <c r="H9" s="27"/>
      <c r="I9" s="27"/>
      <c r="J9" s="27"/>
      <c r="K9" s="26">
        <v>2</v>
      </c>
      <c r="L9" s="26">
        <v>1</v>
      </c>
      <c r="M9" s="27"/>
      <c r="N9" s="27"/>
      <c r="O9" s="26">
        <v>1</v>
      </c>
      <c r="P9" s="27"/>
      <c r="Q9" s="27"/>
      <c r="R9" s="26">
        <v>12</v>
      </c>
      <c r="S9" s="27"/>
      <c r="T9" s="27"/>
      <c r="U9" s="26">
        <v>1</v>
      </c>
      <c r="V9" s="26">
        <v>7</v>
      </c>
      <c r="W9" s="27"/>
      <c r="X9" s="27"/>
      <c r="Y9" s="27"/>
      <c r="Z9" s="26">
        <v>95</v>
      </c>
      <c r="AA9" s="26">
        <v>5</v>
      </c>
      <c r="AB9" s="27"/>
      <c r="AC9" s="26">
        <v>23</v>
      </c>
      <c r="AD9" s="27"/>
      <c r="AE9" s="27"/>
      <c r="AF9" s="27"/>
      <c r="AG9" s="26">
        <v>20</v>
      </c>
      <c r="AH9" s="26">
        <f t="shared" si="0"/>
        <v>147</v>
      </c>
    </row>
    <row r="10" spans="1:34" ht="19.05" customHeight="1" x14ac:dyDescent="0.3">
      <c r="A10" s="26" t="s">
        <v>7</v>
      </c>
      <c r="B10" s="26">
        <v>-3</v>
      </c>
      <c r="C10" s="26">
        <v>14</v>
      </c>
      <c r="D10" s="27"/>
      <c r="E10" s="27"/>
      <c r="F10" s="27"/>
      <c r="G10" s="26">
        <v>1</v>
      </c>
      <c r="H10" s="27"/>
      <c r="I10" s="27"/>
      <c r="J10" s="27"/>
      <c r="K10" s="27"/>
      <c r="L10" s="27"/>
      <c r="M10" s="26">
        <v>1</v>
      </c>
      <c r="N10" s="27"/>
      <c r="O10" s="27"/>
      <c r="P10" s="27"/>
      <c r="Q10" s="27"/>
      <c r="R10" s="26">
        <v>21</v>
      </c>
      <c r="S10" s="27"/>
      <c r="T10" s="27"/>
      <c r="U10" s="26">
        <v>11</v>
      </c>
      <c r="V10" s="26">
        <v>2</v>
      </c>
      <c r="W10" s="27"/>
      <c r="X10" s="27"/>
      <c r="Y10" s="27"/>
      <c r="Z10" s="26">
        <v>43</v>
      </c>
      <c r="AA10" s="26">
        <v>45</v>
      </c>
      <c r="AB10" s="27"/>
      <c r="AC10" s="26">
        <v>13</v>
      </c>
      <c r="AD10" s="27"/>
      <c r="AE10" s="27"/>
      <c r="AF10" s="27"/>
      <c r="AG10" s="26">
        <v>30</v>
      </c>
      <c r="AH10" s="26">
        <f t="shared" si="0"/>
        <v>137</v>
      </c>
    </row>
    <row r="11" spans="1:34" ht="19.05" customHeight="1" x14ac:dyDescent="0.3">
      <c r="A11" s="26" t="s">
        <v>7</v>
      </c>
      <c r="B11" s="26" t="s">
        <v>12</v>
      </c>
      <c r="C11" s="26">
        <v>4</v>
      </c>
      <c r="D11" s="26" t="s">
        <v>109</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row>
    <row r="12" spans="1:34" ht="19.05" customHeight="1" x14ac:dyDescent="0.3">
      <c r="A12" s="26" t="s">
        <v>7</v>
      </c>
      <c r="B12" s="26" t="s">
        <v>9</v>
      </c>
      <c r="C12" s="26">
        <v>2</v>
      </c>
      <c r="D12" s="26" t="s">
        <v>109</v>
      </c>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ht="19.05" customHeight="1" x14ac:dyDescent="0.3">
      <c r="A13" s="26" t="s">
        <v>7</v>
      </c>
      <c r="B13" s="26" t="s">
        <v>11</v>
      </c>
      <c r="C13" s="26">
        <v>0</v>
      </c>
      <c r="D13" s="26" t="s">
        <v>109</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sheetData>
  <sortState ref="A20:AE27">
    <sortCondition descending="1" ref="B2:B9"/>
  </sortState>
  <pageMargins left="0.75" right="0.75" top="1" bottom="1" header="0.5" footer="0.5"/>
  <pageSetup paperSize="9" orientation="portrait" horizontalDpi="4294967292" verticalDpi="4294967292" r:id="rId1"/>
  <ignoredErrors>
    <ignoredError sqref="AH2:AH1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zoomScale="53" zoomScaleNormal="53" workbookViewId="0">
      <selection activeCell="AM6" sqref="AM6"/>
    </sheetView>
  </sheetViews>
  <sheetFormatPr baseColWidth="10" defaultColWidth="10.796875" defaultRowHeight="15.6" x14ac:dyDescent="0.3"/>
  <cols>
    <col min="1" max="1" width="8.69921875" style="1" customWidth="1"/>
    <col min="2" max="2" width="8.796875" style="1" customWidth="1"/>
    <col min="3" max="3" width="10.796875" style="1"/>
    <col min="4" max="4" width="19.69921875" style="1" customWidth="1"/>
    <col min="5" max="21" width="5.19921875" style="3" customWidth="1"/>
    <col min="22" max="22" width="6.296875" style="3" customWidth="1"/>
    <col min="23" max="23" width="4.69921875" style="3" customWidth="1"/>
    <col min="24" max="24" width="9.69921875" style="3" customWidth="1"/>
    <col min="25" max="25" width="8.5" style="3" customWidth="1"/>
    <col min="26" max="33" width="9.69921875" style="3" customWidth="1"/>
    <col min="34" max="34" width="8.796875" style="3" customWidth="1"/>
    <col min="35" max="35" width="10.19921875" style="3" customWidth="1"/>
    <col min="36" max="36" width="12.19921875" style="3" customWidth="1"/>
    <col min="37" max="16384" width="10.796875" style="1"/>
  </cols>
  <sheetData>
    <row r="1" spans="1:37" s="2" customFormat="1" ht="220.95" customHeight="1" x14ac:dyDescent="0.3">
      <c r="A1" s="117" t="s">
        <v>293</v>
      </c>
      <c r="B1" s="117" t="s">
        <v>5</v>
      </c>
      <c r="C1" s="117" t="s">
        <v>294</v>
      </c>
      <c r="D1" s="117"/>
      <c r="E1" s="119" t="s">
        <v>116</v>
      </c>
      <c r="F1" s="119" t="s">
        <v>58</v>
      </c>
      <c r="G1" s="119" t="s">
        <v>52</v>
      </c>
      <c r="H1" s="119" t="s">
        <v>84</v>
      </c>
      <c r="I1" s="119" t="s">
        <v>353</v>
      </c>
      <c r="J1" s="119" t="s">
        <v>55</v>
      </c>
      <c r="K1" s="119" t="s">
        <v>56</v>
      </c>
      <c r="L1" s="119" t="s">
        <v>53</v>
      </c>
      <c r="M1" s="117" t="s">
        <v>354</v>
      </c>
      <c r="N1" s="119" t="s">
        <v>77</v>
      </c>
      <c r="O1" s="119" t="s">
        <v>64</v>
      </c>
      <c r="P1" s="117" t="s">
        <v>345</v>
      </c>
      <c r="Q1" s="119" t="s">
        <v>33</v>
      </c>
      <c r="R1" s="119" t="s">
        <v>36</v>
      </c>
      <c r="S1" s="119" t="s">
        <v>57</v>
      </c>
      <c r="T1" s="119" t="s">
        <v>54</v>
      </c>
      <c r="U1" s="119" t="s">
        <v>30</v>
      </c>
      <c r="V1" s="117" t="s">
        <v>323</v>
      </c>
      <c r="W1" s="117"/>
      <c r="X1" s="117" t="s">
        <v>343</v>
      </c>
      <c r="Y1" s="117" t="s">
        <v>369</v>
      </c>
      <c r="Z1" s="117" t="s">
        <v>354</v>
      </c>
      <c r="AA1" s="117" t="s">
        <v>388</v>
      </c>
      <c r="AB1" s="119" t="s">
        <v>395</v>
      </c>
      <c r="AC1" s="117" t="s">
        <v>391</v>
      </c>
      <c r="AD1" s="117" t="s">
        <v>396</v>
      </c>
      <c r="AE1" s="119" t="s">
        <v>386</v>
      </c>
      <c r="AF1" s="117" t="s">
        <v>397</v>
      </c>
      <c r="AG1" s="117" t="s">
        <v>345</v>
      </c>
      <c r="AH1" s="117" t="s">
        <v>98</v>
      </c>
      <c r="AI1" s="117" t="s">
        <v>323</v>
      </c>
      <c r="AJ1" s="117" t="s">
        <v>110</v>
      </c>
      <c r="AK1" s="136"/>
    </row>
    <row r="2" spans="1:37" s="30" customFormat="1" ht="28.5" customHeight="1" x14ac:dyDescent="0.3">
      <c r="A2" s="26" t="s">
        <v>4</v>
      </c>
      <c r="B2" s="26">
        <v>20</v>
      </c>
      <c r="C2" s="26">
        <v>133.5</v>
      </c>
      <c r="D2" s="28"/>
      <c r="E2" s="26">
        <v>1</v>
      </c>
      <c r="F2" s="27"/>
      <c r="G2" s="27"/>
      <c r="H2" s="27"/>
      <c r="I2" s="27"/>
      <c r="J2" s="27"/>
      <c r="K2" s="27"/>
      <c r="L2" s="27"/>
      <c r="M2" s="26">
        <v>1</v>
      </c>
      <c r="N2" s="27"/>
      <c r="O2" s="26">
        <v>1</v>
      </c>
      <c r="P2" s="27"/>
      <c r="Q2" s="26">
        <v>10</v>
      </c>
      <c r="R2" s="27"/>
      <c r="S2" s="26">
        <v>1</v>
      </c>
      <c r="T2" s="26">
        <v>45</v>
      </c>
      <c r="U2" s="26">
        <v>63</v>
      </c>
      <c r="V2" s="26">
        <f>SUM(E2:T2)</f>
        <v>59</v>
      </c>
      <c r="W2" s="26"/>
      <c r="X2" s="29">
        <v>0</v>
      </c>
      <c r="Y2" s="29">
        <v>0</v>
      </c>
      <c r="Z2" s="29">
        <f>M2/V2*100</f>
        <v>1.6949152542372881</v>
      </c>
      <c r="AA2" s="29">
        <f>S2/V2*100</f>
        <v>1.6949152542372881</v>
      </c>
      <c r="AB2" s="29">
        <f>F2/V2*100</f>
        <v>0</v>
      </c>
      <c r="AC2" s="29">
        <f>H2/V2*100</f>
        <v>0</v>
      </c>
      <c r="AD2" s="29">
        <f>G2/V2*100</f>
        <v>0</v>
      </c>
      <c r="AE2" s="29">
        <f>SUM(Q2:R2,T2)/V2*100</f>
        <v>93.220338983050837</v>
      </c>
      <c r="AF2" s="29">
        <f>N2/V2*100</f>
        <v>0</v>
      </c>
      <c r="AG2" s="29">
        <f>P2/V2*100</f>
        <v>0</v>
      </c>
      <c r="AH2" s="29">
        <f>SUM(E2,J2:K2,O2)/V2*100</f>
        <v>3.3898305084745761</v>
      </c>
      <c r="AI2" s="29">
        <f>SUM(X2:AH2)</f>
        <v>99.999999999999986</v>
      </c>
      <c r="AJ2" s="29">
        <f>SUM(G2,H2,L2,Q2:T2)/V2*100</f>
        <v>94.915254237288138</v>
      </c>
    </row>
    <row r="3" spans="1:37" s="30" customFormat="1" ht="28.5" customHeight="1" x14ac:dyDescent="0.3">
      <c r="A3" s="26" t="s">
        <v>4</v>
      </c>
      <c r="B3" s="26">
        <v>10</v>
      </c>
      <c r="C3" s="26">
        <v>129</v>
      </c>
      <c r="D3" s="26" t="s">
        <v>355</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130"/>
    </row>
    <row r="4" spans="1:37" s="30" customFormat="1" ht="28.5" customHeight="1" x14ac:dyDescent="0.3">
      <c r="A4" s="26" t="s">
        <v>4</v>
      </c>
      <c r="B4" s="26">
        <v>17</v>
      </c>
      <c r="C4" s="26">
        <v>122</v>
      </c>
      <c r="D4" s="26"/>
      <c r="E4" s="26">
        <v>1</v>
      </c>
      <c r="F4" s="27"/>
      <c r="G4" s="27"/>
      <c r="H4" s="27"/>
      <c r="I4" s="27"/>
      <c r="J4" s="26">
        <v>3</v>
      </c>
      <c r="K4" s="27"/>
      <c r="L4" s="26">
        <v>2</v>
      </c>
      <c r="M4" s="26"/>
      <c r="N4" s="26">
        <v>2</v>
      </c>
      <c r="O4" s="26">
        <v>1</v>
      </c>
      <c r="P4" s="27"/>
      <c r="Q4" s="26">
        <v>90</v>
      </c>
      <c r="R4" s="27"/>
      <c r="S4" s="26">
        <v>10</v>
      </c>
      <c r="T4" s="26">
        <v>95</v>
      </c>
      <c r="U4" s="26">
        <v>2</v>
      </c>
      <c r="V4" s="26">
        <f>SUM(E4:T4)</f>
        <v>204</v>
      </c>
      <c r="W4" s="26"/>
      <c r="X4" s="29">
        <v>0</v>
      </c>
      <c r="Y4" s="29">
        <v>0</v>
      </c>
      <c r="Z4" s="29">
        <f>M4/V4*100</f>
        <v>0</v>
      </c>
      <c r="AA4" s="29">
        <f>S4/V4*100</f>
        <v>4.9019607843137258</v>
      </c>
      <c r="AB4" s="29">
        <f>F4/V4*100</f>
        <v>0</v>
      </c>
      <c r="AC4" s="29">
        <f>H4/V4*100</f>
        <v>0</v>
      </c>
      <c r="AD4" s="29">
        <f>G4/V4*100</f>
        <v>0</v>
      </c>
      <c r="AE4" s="29">
        <f>SUM(Q4:R4,T4)/V4*100</f>
        <v>90.686274509803923</v>
      </c>
      <c r="AF4" s="29">
        <f>N4/V4*100</f>
        <v>0.98039215686274506</v>
      </c>
      <c r="AG4" s="29">
        <f>P4/V4*100</f>
        <v>0</v>
      </c>
      <c r="AH4" s="29">
        <f>SUM(E4,J4:K4,O4)/V4*100</f>
        <v>2.4509803921568629</v>
      </c>
      <c r="AI4" s="29">
        <f>SUM(X4:AH4)</f>
        <v>99.019607843137265</v>
      </c>
      <c r="AJ4" s="29">
        <f>SUM(G4,H4,L4,Q4:T4)/V4*100</f>
        <v>96.568627450980387</v>
      </c>
    </row>
    <row r="5" spans="1:37" s="30" customFormat="1" ht="28.5" customHeight="1" x14ac:dyDescent="0.3">
      <c r="A5" s="26" t="s">
        <v>4</v>
      </c>
      <c r="B5" s="26">
        <v>15</v>
      </c>
      <c r="C5" s="26">
        <v>117</v>
      </c>
      <c r="D5" s="26"/>
      <c r="E5" s="27"/>
      <c r="F5" s="27"/>
      <c r="G5" s="27"/>
      <c r="H5" s="27"/>
      <c r="I5" s="27"/>
      <c r="J5" s="26">
        <v>2</v>
      </c>
      <c r="K5" s="27"/>
      <c r="L5" s="27"/>
      <c r="M5" s="26">
        <v>1</v>
      </c>
      <c r="N5" s="26">
        <v>3</v>
      </c>
      <c r="O5" s="26">
        <v>1</v>
      </c>
      <c r="P5" s="27"/>
      <c r="Q5" s="26">
        <v>60</v>
      </c>
      <c r="R5" s="26">
        <v>3</v>
      </c>
      <c r="S5" s="26">
        <v>14</v>
      </c>
      <c r="T5" s="26">
        <v>165</v>
      </c>
      <c r="U5" s="26">
        <v>2</v>
      </c>
      <c r="V5" s="26">
        <f>SUM(E5:T5)</f>
        <v>249</v>
      </c>
      <c r="W5" s="26"/>
      <c r="X5" s="29">
        <v>0</v>
      </c>
      <c r="Y5" s="29">
        <v>0</v>
      </c>
      <c r="Z5" s="29">
        <f>M5/V5*100</f>
        <v>0.40160642570281119</v>
      </c>
      <c r="AA5" s="29">
        <f>S5/V5*100</f>
        <v>5.6224899598393572</v>
      </c>
      <c r="AB5" s="29">
        <f>F5/V5*100</f>
        <v>0</v>
      </c>
      <c r="AC5" s="29">
        <f>H5/V5*100</f>
        <v>0</v>
      </c>
      <c r="AD5" s="29">
        <f>G5/V5*100</f>
        <v>0</v>
      </c>
      <c r="AE5" s="29">
        <f>SUM(Q5:R5,T5)/V5*100</f>
        <v>91.566265060240966</v>
      </c>
      <c r="AF5" s="29">
        <f>N5/V5*100</f>
        <v>1.2048192771084338</v>
      </c>
      <c r="AG5" s="29">
        <f>P5/V5*100</f>
        <v>0</v>
      </c>
      <c r="AH5" s="29">
        <f>SUM(E5,J5:K5,O5)/V5*100</f>
        <v>1.2048192771084338</v>
      </c>
      <c r="AI5" s="29">
        <f>SUM(X5:AH5)</f>
        <v>99.999999999999986</v>
      </c>
      <c r="AJ5" s="29">
        <f>SUM(G5,H5,L5,Q5:T5)/V5*100</f>
        <v>97.188755020080322</v>
      </c>
    </row>
    <row r="6" spans="1:37" s="30" customFormat="1" ht="28.5" customHeight="1" x14ac:dyDescent="0.3">
      <c r="A6" s="26" t="s">
        <v>4</v>
      </c>
      <c r="B6" s="26">
        <v>14</v>
      </c>
      <c r="C6" s="26">
        <v>116</v>
      </c>
      <c r="D6" s="26"/>
      <c r="E6" s="26">
        <v>2</v>
      </c>
      <c r="F6" s="26">
        <v>1</v>
      </c>
      <c r="G6" s="27"/>
      <c r="H6" s="27"/>
      <c r="I6" s="27"/>
      <c r="J6" s="26">
        <v>1</v>
      </c>
      <c r="K6" s="26">
        <v>1</v>
      </c>
      <c r="L6" s="26">
        <v>5</v>
      </c>
      <c r="M6" s="26">
        <v>1</v>
      </c>
      <c r="N6" s="26">
        <v>1</v>
      </c>
      <c r="O6" s="27"/>
      <c r="P6" s="27"/>
      <c r="Q6" s="26">
        <v>180</v>
      </c>
      <c r="R6" s="26">
        <v>1</v>
      </c>
      <c r="S6" s="26">
        <v>19</v>
      </c>
      <c r="T6" s="26">
        <v>110</v>
      </c>
      <c r="U6" s="26">
        <v>5</v>
      </c>
      <c r="V6" s="26">
        <f>SUM(E6:T6)</f>
        <v>322</v>
      </c>
      <c r="W6" s="26"/>
      <c r="X6" s="29">
        <v>0</v>
      </c>
      <c r="Y6" s="29">
        <v>0</v>
      </c>
      <c r="Z6" s="29">
        <f>M6/V6*100</f>
        <v>0.3105590062111801</v>
      </c>
      <c r="AA6" s="29">
        <f>S6/V6*100</f>
        <v>5.9006211180124222</v>
      </c>
      <c r="AB6" s="29">
        <f>F6/V6*100</f>
        <v>0.3105590062111801</v>
      </c>
      <c r="AC6" s="29">
        <f>H6/V6*100</f>
        <v>0</v>
      </c>
      <c r="AD6" s="29">
        <f>G6/V6*100</f>
        <v>0</v>
      </c>
      <c r="AE6" s="29">
        <f>SUM(Q6:R6,T6)/V6*100</f>
        <v>90.372670807453417</v>
      </c>
      <c r="AF6" s="29">
        <f>N6/V6*100</f>
        <v>0.3105590062111801</v>
      </c>
      <c r="AG6" s="29">
        <f>P6/V6*100</f>
        <v>0</v>
      </c>
      <c r="AH6" s="29">
        <f>SUM(E6,J6:K6,O6)/V6*100</f>
        <v>1.2422360248447204</v>
      </c>
      <c r="AI6" s="29">
        <f>SUM(X6:AH6)</f>
        <v>98.447204968944092</v>
      </c>
      <c r="AJ6" s="29">
        <f>SUM(G6,H6,L6,Q6:T6)/V6*100</f>
        <v>97.826086956521735</v>
      </c>
    </row>
    <row r="7" spans="1:37" s="30" customFormat="1" ht="28.5" customHeight="1" x14ac:dyDescent="0.3">
      <c r="A7" s="26" t="s">
        <v>4</v>
      </c>
      <c r="B7" s="26">
        <v>13</v>
      </c>
      <c r="C7" s="26">
        <v>115</v>
      </c>
      <c r="D7" s="26" t="s">
        <v>356</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130"/>
    </row>
    <row r="8" spans="1:37" s="30" customFormat="1" ht="28.5" customHeight="1" x14ac:dyDescent="0.3">
      <c r="A8" s="26" t="s">
        <v>4</v>
      </c>
      <c r="B8" s="26">
        <v>7</v>
      </c>
      <c r="C8" s="26">
        <v>110.5</v>
      </c>
      <c r="D8" s="26"/>
      <c r="E8" s="27"/>
      <c r="F8" s="27"/>
      <c r="G8" s="27"/>
      <c r="H8" s="26">
        <v>1</v>
      </c>
      <c r="I8" s="26">
        <v>1</v>
      </c>
      <c r="J8" s="26">
        <v>1</v>
      </c>
      <c r="K8" s="27"/>
      <c r="L8" s="26">
        <v>1</v>
      </c>
      <c r="M8" s="27"/>
      <c r="N8" s="27"/>
      <c r="O8" s="27"/>
      <c r="P8" s="27"/>
      <c r="Q8" s="26">
        <v>115</v>
      </c>
      <c r="R8" s="27"/>
      <c r="S8" s="26">
        <v>1</v>
      </c>
      <c r="T8" s="26">
        <v>120</v>
      </c>
      <c r="U8" s="26">
        <v>3</v>
      </c>
      <c r="V8" s="26">
        <f>SUM(E8:T8)</f>
        <v>240</v>
      </c>
      <c r="W8" s="26"/>
      <c r="X8" s="29">
        <v>0</v>
      </c>
      <c r="Y8" s="29">
        <v>0</v>
      </c>
      <c r="Z8" s="29">
        <f>M8/V8*100</f>
        <v>0</v>
      </c>
      <c r="AA8" s="29">
        <f>S8/V8*100</f>
        <v>0.41666666666666669</v>
      </c>
      <c r="AB8" s="29">
        <f>F8/V8*100</f>
        <v>0</v>
      </c>
      <c r="AC8" s="29">
        <f>H8/V8*100</f>
        <v>0.41666666666666669</v>
      </c>
      <c r="AD8" s="29">
        <f>G8/V8*100</f>
        <v>0</v>
      </c>
      <c r="AE8" s="29">
        <f>SUM(Q8:R8,T8)/V8*100</f>
        <v>97.916666666666657</v>
      </c>
      <c r="AF8" s="29">
        <f>N8/V8*100</f>
        <v>0</v>
      </c>
      <c r="AG8" s="29">
        <f>P8/V8*100</f>
        <v>0</v>
      </c>
      <c r="AH8" s="29">
        <f>SUM(E8,J8:K8,O8)/V8*100</f>
        <v>0.41666666666666669</v>
      </c>
      <c r="AI8" s="29">
        <f>SUM(X8:AH8)</f>
        <v>99.166666666666657</v>
      </c>
      <c r="AJ8" s="29">
        <f>SUM(G8,H8,L8,Q8:T8)/V8*100</f>
        <v>99.166666666666671</v>
      </c>
    </row>
    <row r="9" spans="1:37" s="30" customFormat="1" ht="28.5" customHeight="1" x14ac:dyDescent="0.3">
      <c r="A9" s="26" t="s">
        <v>4</v>
      </c>
      <c r="B9" s="26">
        <v>4</v>
      </c>
      <c r="C9" s="26">
        <v>89.5</v>
      </c>
      <c r="D9" s="26"/>
      <c r="E9" s="27"/>
      <c r="F9" s="27"/>
      <c r="G9" s="26">
        <v>1</v>
      </c>
      <c r="H9" s="27"/>
      <c r="I9" s="26">
        <v>1</v>
      </c>
      <c r="J9" s="27"/>
      <c r="K9" s="27"/>
      <c r="L9" s="26">
        <v>1</v>
      </c>
      <c r="M9" s="27"/>
      <c r="N9" s="27"/>
      <c r="O9" s="27"/>
      <c r="P9" s="26">
        <v>17</v>
      </c>
      <c r="Q9" s="27"/>
      <c r="R9" s="27"/>
      <c r="S9" s="27"/>
      <c r="T9" s="26">
        <v>110</v>
      </c>
      <c r="U9" s="26">
        <v>15</v>
      </c>
      <c r="V9" s="26">
        <f>SUM(E9:T9)</f>
        <v>130</v>
      </c>
      <c r="W9" s="26"/>
      <c r="X9" s="29">
        <v>0</v>
      </c>
      <c r="Y9" s="29">
        <v>0</v>
      </c>
      <c r="Z9" s="29">
        <f>M9/V9*100</f>
        <v>0</v>
      </c>
      <c r="AA9" s="29">
        <f>S9/V9*100</f>
        <v>0</v>
      </c>
      <c r="AB9" s="29">
        <f>F9/V9*100</f>
        <v>0</v>
      </c>
      <c r="AC9" s="29">
        <f>H9/V9*100</f>
        <v>0</v>
      </c>
      <c r="AD9" s="29">
        <f>G9/V9*100</f>
        <v>0.76923076923076927</v>
      </c>
      <c r="AE9" s="29">
        <f>SUM(Q9:R9,T9)/V9*100</f>
        <v>84.615384615384613</v>
      </c>
      <c r="AF9" s="29">
        <f>N9/V9*100</f>
        <v>0</v>
      </c>
      <c r="AG9" s="29">
        <f>P9/V9*100</f>
        <v>13.076923076923078</v>
      </c>
      <c r="AH9" s="29">
        <f>SUM(E9,J9:K9,O9)/V9*100</f>
        <v>0</v>
      </c>
      <c r="AI9" s="29">
        <f>SUM(X9:AH9)</f>
        <v>98.461538461538467</v>
      </c>
      <c r="AJ9" s="29">
        <f>SUM(G9,H9,L9,Q9:T9)/V9*100</f>
        <v>86.15384615384616</v>
      </c>
    </row>
    <row r="10" spans="1:37" s="30" customFormat="1" ht="28.5" customHeight="1" x14ac:dyDescent="0.3">
      <c r="A10" s="26" t="s">
        <v>4</v>
      </c>
      <c r="B10" s="26">
        <v>2</v>
      </c>
      <c r="C10" s="26">
        <v>82.5</v>
      </c>
      <c r="D10" s="26"/>
      <c r="E10" s="27"/>
      <c r="F10" s="27"/>
      <c r="G10" s="27"/>
      <c r="H10" s="27"/>
      <c r="I10" s="27"/>
      <c r="J10" s="27"/>
      <c r="K10" s="27"/>
      <c r="L10" s="26">
        <v>1</v>
      </c>
      <c r="M10" s="27"/>
      <c r="N10" s="27"/>
      <c r="O10" s="26">
        <v>1</v>
      </c>
      <c r="P10" s="27"/>
      <c r="Q10" s="27"/>
      <c r="R10" s="26">
        <v>4</v>
      </c>
      <c r="S10" s="27"/>
      <c r="T10" s="26">
        <v>240</v>
      </c>
      <c r="U10" s="26">
        <v>2</v>
      </c>
      <c r="V10" s="26">
        <f>SUM(E10:T10)</f>
        <v>246</v>
      </c>
      <c r="W10" s="26"/>
      <c r="X10" s="29">
        <v>0</v>
      </c>
      <c r="Y10" s="29">
        <v>0</v>
      </c>
      <c r="Z10" s="29">
        <f>M10/V10*100</f>
        <v>0</v>
      </c>
      <c r="AA10" s="29">
        <f>S10/V10*100</f>
        <v>0</v>
      </c>
      <c r="AB10" s="29">
        <f>F10/V10*100</f>
        <v>0</v>
      </c>
      <c r="AC10" s="29">
        <f>H10/V10*100</f>
        <v>0</v>
      </c>
      <c r="AD10" s="29">
        <f>G10/V10*100</f>
        <v>0</v>
      </c>
      <c r="AE10" s="29">
        <f>SUM(Q10:R10,T10)/V10*100</f>
        <v>99.1869918699187</v>
      </c>
      <c r="AF10" s="29">
        <f>N10/V10*100</f>
        <v>0</v>
      </c>
      <c r="AG10" s="29">
        <f>P10/V10*100</f>
        <v>0</v>
      </c>
      <c r="AH10" s="29">
        <f>SUM(E10,J10:K10,O10)/V10*100</f>
        <v>0.40650406504065045</v>
      </c>
      <c r="AI10" s="29">
        <f>SUM(X10:AH10)</f>
        <v>99.59349593495935</v>
      </c>
      <c r="AJ10" s="141">
        <v>94.915254239999996</v>
      </c>
    </row>
    <row r="11" spans="1:37" s="30" customFormat="1" ht="28.5" customHeight="1" x14ac:dyDescent="0.3">
      <c r="A11" s="26" t="s">
        <v>4</v>
      </c>
      <c r="B11" s="26">
        <v>23</v>
      </c>
      <c r="C11" s="26">
        <v>78</v>
      </c>
      <c r="D11" s="26"/>
      <c r="E11" s="27"/>
      <c r="F11" s="26">
        <v>3</v>
      </c>
      <c r="G11" s="26">
        <v>1</v>
      </c>
      <c r="H11" s="27"/>
      <c r="I11" s="27"/>
      <c r="J11" s="26">
        <v>2</v>
      </c>
      <c r="K11" s="27"/>
      <c r="L11" s="27"/>
      <c r="M11" s="27"/>
      <c r="N11" s="27"/>
      <c r="O11" s="27"/>
      <c r="P11" s="27"/>
      <c r="Q11" s="26">
        <v>2</v>
      </c>
      <c r="R11" s="27"/>
      <c r="S11" s="27"/>
      <c r="T11" s="26">
        <v>65</v>
      </c>
      <c r="U11" s="26">
        <v>146</v>
      </c>
      <c r="V11" s="26">
        <f>SUM(E11:T11)</f>
        <v>73</v>
      </c>
      <c r="W11" s="26"/>
      <c r="X11" s="29">
        <v>0</v>
      </c>
      <c r="Y11" s="29">
        <v>0</v>
      </c>
      <c r="Z11" s="29">
        <f>M11/V11*100</f>
        <v>0</v>
      </c>
      <c r="AA11" s="29">
        <f>S11/V11*100</f>
        <v>0</v>
      </c>
      <c r="AB11" s="29">
        <f>F11/V11*100</f>
        <v>4.10958904109589</v>
      </c>
      <c r="AC11" s="29">
        <f>H11/V11*100</f>
        <v>0</v>
      </c>
      <c r="AD11" s="29">
        <f>G11/V11*100</f>
        <v>1.3698630136986301</v>
      </c>
      <c r="AE11" s="29">
        <f>SUM(Q11:R11,T11)/V11*100</f>
        <v>91.780821917808225</v>
      </c>
      <c r="AF11" s="29">
        <f>N11/V11*100</f>
        <v>0</v>
      </c>
      <c r="AG11" s="29">
        <f>P11/V11*100</f>
        <v>0</v>
      </c>
      <c r="AH11" s="29">
        <f>SUM(E11,J11:K11,O11)/V11*100</f>
        <v>2.7397260273972601</v>
      </c>
      <c r="AI11" s="29">
        <f>SUM(X11:AH11)</f>
        <v>100</v>
      </c>
      <c r="AJ11" s="141">
        <v>94.915254239999996</v>
      </c>
    </row>
  </sheetData>
  <sortState ref="A2:AK11">
    <sortCondition descending="1" ref="C2:C11"/>
  </sortState>
  <pageMargins left="0.75" right="0.75" top="1" bottom="1" header="0.5" footer="0.5"/>
  <pageSetup paperSize="9" orientation="portrait" horizontalDpi="4294967292" verticalDpi="4294967292" r:id="rId1"/>
  <ignoredErrors>
    <ignoredError sqref="V2 V8:V11 V4:V6" formulaRange="1"/>
    <ignoredError sqref="AJ8:AJ11 AH8:AH11 AE9 AJ4:AJ6 AJ2 AH4:AH6" evalError="1" formulaRange="1"/>
    <ignoredError sqref="Z8:AG8 Z10:AG11 Z9:AD9 AF9:AG9 AI8 AI10:AI11 AI9 AB4:AG6 AI4:AI6 AB2:AI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zoomScale="54" zoomScaleNormal="54" workbookViewId="0">
      <selection activeCell="AK29" sqref="AK29"/>
    </sheetView>
  </sheetViews>
  <sheetFormatPr baseColWidth="10" defaultColWidth="10.796875" defaultRowHeight="15.6" x14ac:dyDescent="0.3"/>
  <cols>
    <col min="1" max="1" width="10.796875" style="3"/>
    <col min="2" max="2" width="8.796875" style="3" customWidth="1"/>
    <col min="3" max="3" width="8.69921875" style="3" customWidth="1"/>
    <col min="4" max="4" width="10.19921875" style="3" customWidth="1"/>
    <col min="5" max="5" width="8.796875" style="3" customWidth="1"/>
    <col min="6" max="6" width="9.69921875" style="3" customWidth="1"/>
    <col min="7" max="31" width="4.19921875" style="1" customWidth="1"/>
    <col min="32" max="32" width="9" style="1" customWidth="1"/>
    <col min="33" max="33" width="7.69921875" style="1" customWidth="1"/>
    <col min="34" max="47" width="9.19921875" style="1" customWidth="1"/>
    <col min="48" max="16384" width="10.796875" style="1"/>
  </cols>
  <sheetData>
    <row r="1" spans="1:48" s="2" customFormat="1" ht="193.2" x14ac:dyDescent="0.3">
      <c r="A1" s="23" t="s">
        <v>0</v>
      </c>
      <c r="B1" s="23" t="s">
        <v>1</v>
      </c>
      <c r="C1" s="23" t="s">
        <v>2</v>
      </c>
      <c r="D1" s="117" t="s">
        <v>3</v>
      </c>
      <c r="E1" s="117" t="s">
        <v>337</v>
      </c>
      <c r="F1" s="117" t="s">
        <v>338</v>
      </c>
      <c r="G1" s="115" t="s">
        <v>83</v>
      </c>
      <c r="H1" s="115" t="s">
        <v>58</v>
      </c>
      <c r="I1" s="115" t="s">
        <v>79</v>
      </c>
      <c r="J1" s="115" t="s">
        <v>52</v>
      </c>
      <c r="K1" s="115" t="s">
        <v>81</v>
      </c>
      <c r="L1" s="115" t="s">
        <v>104</v>
      </c>
      <c r="M1" s="113" t="s">
        <v>357</v>
      </c>
      <c r="N1" s="115" t="s">
        <v>84</v>
      </c>
      <c r="O1" s="115" t="s">
        <v>66</v>
      </c>
      <c r="P1" s="115" t="s">
        <v>26</v>
      </c>
      <c r="Q1" s="115" t="s">
        <v>82</v>
      </c>
      <c r="R1" s="115" t="s">
        <v>55</v>
      </c>
      <c r="S1" s="115" t="s">
        <v>53</v>
      </c>
      <c r="T1" s="115" t="s">
        <v>358</v>
      </c>
      <c r="U1" s="115" t="s">
        <v>77</v>
      </c>
      <c r="V1" s="115" t="s">
        <v>42</v>
      </c>
      <c r="W1" s="115" t="s">
        <v>127</v>
      </c>
      <c r="X1" s="115" t="s">
        <v>64</v>
      </c>
      <c r="Y1" s="115" t="s">
        <v>33</v>
      </c>
      <c r="Z1" s="115" t="s">
        <v>36</v>
      </c>
      <c r="AA1" s="113" t="s">
        <v>359</v>
      </c>
      <c r="AB1" s="115" t="s">
        <v>62</v>
      </c>
      <c r="AC1" s="115" t="s">
        <v>54</v>
      </c>
      <c r="AD1" s="115" t="s">
        <v>78</v>
      </c>
      <c r="AE1" s="115" t="s">
        <v>30</v>
      </c>
      <c r="AF1" s="117" t="s">
        <v>347</v>
      </c>
      <c r="AG1" s="117"/>
      <c r="AH1" s="117" t="s">
        <v>343</v>
      </c>
      <c r="AI1" s="117" t="s">
        <v>369</v>
      </c>
      <c r="AJ1" s="117" t="s">
        <v>354</v>
      </c>
      <c r="AK1" s="119" t="s">
        <v>62</v>
      </c>
      <c r="AL1" s="117" t="s">
        <v>398</v>
      </c>
      <c r="AM1" s="117" t="s">
        <v>399</v>
      </c>
      <c r="AN1" s="117" t="s">
        <v>391</v>
      </c>
      <c r="AO1" s="117" t="s">
        <v>97</v>
      </c>
      <c r="AP1" s="117" t="s">
        <v>396</v>
      </c>
      <c r="AQ1" s="117" t="s">
        <v>400</v>
      </c>
      <c r="AR1" s="117" t="s">
        <v>397</v>
      </c>
      <c r="AS1" s="117" t="s">
        <v>98</v>
      </c>
      <c r="AT1" s="117" t="s">
        <v>323</v>
      </c>
      <c r="AU1" s="117" t="s">
        <v>110</v>
      </c>
      <c r="AV1" s="136"/>
    </row>
    <row r="2" spans="1:48" s="35" customFormat="1" ht="23.55" customHeight="1" x14ac:dyDescent="0.3">
      <c r="A2" s="26" t="s">
        <v>0</v>
      </c>
      <c r="B2" s="26">
        <v>1</v>
      </c>
      <c r="C2" s="26">
        <v>1</v>
      </c>
      <c r="D2" s="26">
        <v>10</v>
      </c>
      <c r="E2" s="26">
        <v>15</v>
      </c>
      <c r="F2" s="26">
        <v>15.725</v>
      </c>
      <c r="G2" s="26"/>
      <c r="H2" s="26">
        <v>1</v>
      </c>
      <c r="I2" s="26"/>
      <c r="J2" s="26">
        <v>9</v>
      </c>
      <c r="K2" s="26"/>
      <c r="L2" s="26"/>
      <c r="M2" s="26">
        <v>170</v>
      </c>
      <c r="N2" s="26">
        <v>30</v>
      </c>
      <c r="O2" s="26"/>
      <c r="P2" s="26"/>
      <c r="Q2" s="26"/>
      <c r="R2" s="26">
        <v>1</v>
      </c>
      <c r="S2" s="26"/>
      <c r="T2" s="26">
        <v>2</v>
      </c>
      <c r="U2" s="26"/>
      <c r="V2" s="26"/>
      <c r="W2" s="26"/>
      <c r="X2" s="26">
        <v>1</v>
      </c>
      <c r="Y2" s="26"/>
      <c r="Z2" s="26">
        <v>2</v>
      </c>
      <c r="AA2" s="26"/>
      <c r="AB2" s="26">
        <v>7</v>
      </c>
      <c r="AC2" s="26">
        <v>8</v>
      </c>
      <c r="AD2" s="26"/>
      <c r="AE2" s="26">
        <v>6</v>
      </c>
      <c r="AF2" s="26">
        <v>231</v>
      </c>
      <c r="AG2" s="26"/>
      <c r="AH2" s="29">
        <f t="shared" ref="AH2:AH16" si="0">Q2/AF2*100</f>
        <v>0</v>
      </c>
      <c r="AI2" s="29">
        <f t="shared" ref="AI2:AI16" si="1">SUM(G2,AA2)/AF2*100</f>
        <v>0</v>
      </c>
      <c r="AJ2" s="29">
        <f t="shared" ref="AJ2:AJ16" si="2">T2/AF2*100</f>
        <v>0.86580086580086579</v>
      </c>
      <c r="AK2" s="29">
        <f>AB2/AF2*100</f>
        <v>3.0303030303030303</v>
      </c>
      <c r="AL2" s="29">
        <f t="shared" ref="AL2:AL16" si="3">P2/AF2*100</f>
        <v>0</v>
      </c>
      <c r="AM2" s="29">
        <f t="shared" ref="AM2:AM16" si="4">H2/AF2*100</f>
        <v>0.4329004329004329</v>
      </c>
      <c r="AN2" s="29">
        <f t="shared" ref="AN2:AN16" si="5">SUM(M2:N2)/AF2*100</f>
        <v>86.580086580086572</v>
      </c>
      <c r="AO2" s="29">
        <f t="shared" ref="AO2:AO16" si="6">SUM(I2,O2)/AF2*100</f>
        <v>0</v>
      </c>
      <c r="AP2" s="29">
        <f>J2/AF2*100</f>
        <v>3.8961038961038961</v>
      </c>
      <c r="AQ2" s="29">
        <f>SUM(AC2:AD2,Y2:Z2)/AF2*100</f>
        <v>4.329004329004329</v>
      </c>
      <c r="AR2" s="29">
        <f>U2/AF2*100</f>
        <v>0</v>
      </c>
      <c r="AS2" s="29">
        <f t="shared" ref="AS2:AS16" si="7">SUM(R2,X2)/AF2*100</f>
        <v>0.86580086580086579</v>
      </c>
      <c r="AT2" s="29">
        <f>SUM(AH2:AS2)</f>
        <v>100</v>
      </c>
      <c r="AU2" s="29">
        <f>SUM(J2,K2,N2,S2,Y2:Z2,AC2:AD2)/AF2*100</f>
        <v>21.212121212121211</v>
      </c>
    </row>
    <row r="3" spans="1:48" s="35" customFormat="1" ht="23.55" customHeight="1" x14ac:dyDescent="0.3">
      <c r="A3" s="26" t="s">
        <v>0</v>
      </c>
      <c r="B3" s="26">
        <v>1</v>
      </c>
      <c r="C3" s="26">
        <v>3</v>
      </c>
      <c r="D3" s="26">
        <v>110</v>
      </c>
      <c r="E3" s="26">
        <v>115</v>
      </c>
      <c r="F3" s="26">
        <v>19.125</v>
      </c>
      <c r="G3" s="26"/>
      <c r="H3" s="26"/>
      <c r="I3" s="26"/>
      <c r="J3" s="26">
        <v>5</v>
      </c>
      <c r="K3" s="26"/>
      <c r="L3" s="26"/>
      <c r="M3" s="26">
        <v>21</v>
      </c>
      <c r="N3" s="26">
        <v>195</v>
      </c>
      <c r="O3" s="26"/>
      <c r="P3" s="26"/>
      <c r="Q3" s="26"/>
      <c r="R3" s="26"/>
      <c r="S3" s="26"/>
      <c r="T3" s="26"/>
      <c r="U3" s="26">
        <v>18</v>
      </c>
      <c r="V3" s="26"/>
      <c r="W3" s="26"/>
      <c r="X3" s="26">
        <v>1</v>
      </c>
      <c r="Y3" s="26"/>
      <c r="Z3" s="26"/>
      <c r="AA3" s="26"/>
      <c r="AB3" s="26">
        <v>1</v>
      </c>
      <c r="AC3" s="26">
        <v>8</v>
      </c>
      <c r="AD3" s="26"/>
      <c r="AE3" s="26">
        <v>7</v>
      </c>
      <c r="AF3" s="26">
        <v>249</v>
      </c>
      <c r="AG3" s="26"/>
      <c r="AH3" s="29">
        <f t="shared" si="0"/>
        <v>0</v>
      </c>
      <c r="AI3" s="29">
        <f t="shared" si="1"/>
        <v>0</v>
      </c>
      <c r="AJ3" s="29">
        <f t="shared" si="2"/>
        <v>0</v>
      </c>
      <c r="AK3" s="29">
        <f t="shared" ref="AK3:AK16" si="8">AB3/AF3*100</f>
        <v>0.40160642570281119</v>
      </c>
      <c r="AL3" s="29">
        <f t="shared" si="3"/>
        <v>0</v>
      </c>
      <c r="AM3" s="29">
        <f t="shared" si="4"/>
        <v>0</v>
      </c>
      <c r="AN3" s="29">
        <f t="shared" si="5"/>
        <v>86.746987951807228</v>
      </c>
      <c r="AO3" s="29">
        <f t="shared" si="6"/>
        <v>0</v>
      </c>
      <c r="AP3" s="29">
        <f t="shared" ref="AP3:AP16" si="9">J3/AF3*100</f>
        <v>2.0080321285140563</v>
      </c>
      <c r="AQ3" s="29">
        <f t="shared" ref="AQ3:AQ16" si="10">SUM(AC3:AD3,Y3:Z3)/AF3*100</f>
        <v>3.2128514056224895</v>
      </c>
      <c r="AR3" s="29">
        <f t="shared" ref="AR3:AR16" si="11">U3/AF3*100</f>
        <v>7.2289156626506017</v>
      </c>
      <c r="AS3" s="29">
        <f t="shared" si="7"/>
        <v>0.40160642570281119</v>
      </c>
      <c r="AT3" s="29">
        <f t="shared" ref="AT3:AT16" si="12">SUM(AH3:AS3)</f>
        <v>100</v>
      </c>
      <c r="AU3" s="29">
        <f t="shared" ref="AU3:AU16" si="13">SUM(J3,K3,N3,S3,Y3:Z3,AC3:AD3)/AF3*100</f>
        <v>83.53413654618474</v>
      </c>
    </row>
    <row r="4" spans="1:48" s="35" customFormat="1" ht="23.55" customHeight="1" x14ac:dyDescent="0.3">
      <c r="A4" s="26" t="s">
        <v>0</v>
      </c>
      <c r="B4" s="26">
        <v>2</v>
      </c>
      <c r="C4" s="26">
        <v>2</v>
      </c>
      <c r="D4" s="26">
        <v>59</v>
      </c>
      <c r="E4" s="26">
        <v>63</v>
      </c>
      <c r="F4" s="26">
        <v>21.28</v>
      </c>
      <c r="G4" s="26"/>
      <c r="H4" s="26"/>
      <c r="I4" s="26"/>
      <c r="J4" s="26">
        <v>8</v>
      </c>
      <c r="K4" s="26"/>
      <c r="L4" s="26"/>
      <c r="M4" s="26">
        <v>157</v>
      </c>
      <c r="N4" s="26">
        <v>28</v>
      </c>
      <c r="O4" s="26"/>
      <c r="P4" s="26"/>
      <c r="Q4" s="26"/>
      <c r="R4" s="26"/>
      <c r="S4" s="26"/>
      <c r="T4" s="26"/>
      <c r="U4" s="26">
        <v>12</v>
      </c>
      <c r="V4" s="26"/>
      <c r="W4" s="26"/>
      <c r="X4" s="26">
        <v>4</v>
      </c>
      <c r="Y4" s="26"/>
      <c r="Z4" s="26"/>
      <c r="AA4" s="26"/>
      <c r="AB4" s="26">
        <v>10</v>
      </c>
      <c r="AC4" s="26">
        <v>5</v>
      </c>
      <c r="AD4" s="26"/>
      <c r="AE4" s="26">
        <v>5</v>
      </c>
      <c r="AF4" s="26">
        <v>224</v>
      </c>
      <c r="AG4" s="26"/>
      <c r="AH4" s="29">
        <f t="shared" si="0"/>
        <v>0</v>
      </c>
      <c r="AI4" s="29">
        <f t="shared" si="1"/>
        <v>0</v>
      </c>
      <c r="AJ4" s="29">
        <f t="shared" si="2"/>
        <v>0</v>
      </c>
      <c r="AK4" s="29">
        <f t="shared" si="8"/>
        <v>4.4642857142857144</v>
      </c>
      <c r="AL4" s="29">
        <f t="shared" si="3"/>
        <v>0</v>
      </c>
      <c r="AM4" s="29">
        <f t="shared" si="4"/>
        <v>0</v>
      </c>
      <c r="AN4" s="29">
        <f t="shared" si="5"/>
        <v>82.589285714285708</v>
      </c>
      <c r="AO4" s="29">
        <f t="shared" si="6"/>
        <v>0</v>
      </c>
      <c r="AP4" s="29">
        <f t="shared" si="9"/>
        <v>3.5714285714285712</v>
      </c>
      <c r="AQ4" s="29">
        <f t="shared" si="10"/>
        <v>2.2321428571428572</v>
      </c>
      <c r="AR4" s="29">
        <f t="shared" si="11"/>
        <v>5.3571428571428568</v>
      </c>
      <c r="AS4" s="29">
        <f t="shared" si="7"/>
        <v>1.7857142857142856</v>
      </c>
      <c r="AT4" s="29">
        <f t="shared" si="12"/>
        <v>100</v>
      </c>
      <c r="AU4" s="29">
        <f t="shared" si="13"/>
        <v>18.303571428571427</v>
      </c>
    </row>
    <row r="5" spans="1:48" s="35" customFormat="1" ht="23.55" customHeight="1" x14ac:dyDescent="0.3">
      <c r="A5" s="26" t="s">
        <v>0</v>
      </c>
      <c r="B5" s="26">
        <v>3</v>
      </c>
      <c r="C5" s="26">
        <v>1</v>
      </c>
      <c r="D5" s="26">
        <v>60</v>
      </c>
      <c r="E5" s="26">
        <v>65</v>
      </c>
      <c r="F5" s="26">
        <v>24.224999999999998</v>
      </c>
      <c r="G5" s="26"/>
      <c r="H5" s="26"/>
      <c r="I5" s="26">
        <v>1</v>
      </c>
      <c r="J5" s="26">
        <v>37</v>
      </c>
      <c r="K5" s="26"/>
      <c r="L5" s="26">
        <v>1</v>
      </c>
      <c r="M5" s="26">
        <v>50</v>
      </c>
      <c r="N5" s="26">
        <v>92</v>
      </c>
      <c r="O5" s="26"/>
      <c r="P5" s="26"/>
      <c r="Q5" s="26">
        <v>2</v>
      </c>
      <c r="R5" s="26"/>
      <c r="S5" s="26"/>
      <c r="T5" s="26"/>
      <c r="U5" s="26">
        <v>7</v>
      </c>
      <c r="V5" s="26"/>
      <c r="W5" s="26"/>
      <c r="X5" s="26">
        <v>2</v>
      </c>
      <c r="Y5" s="26"/>
      <c r="Z5" s="26">
        <v>4</v>
      </c>
      <c r="AA5" s="26">
        <v>1</v>
      </c>
      <c r="AB5" s="26">
        <v>1</v>
      </c>
      <c r="AC5" s="26">
        <v>2</v>
      </c>
      <c r="AD5" s="26"/>
      <c r="AE5" s="26">
        <v>3</v>
      </c>
      <c r="AF5" s="26">
        <v>203</v>
      </c>
      <c r="AG5" s="26"/>
      <c r="AH5" s="29">
        <f t="shared" si="0"/>
        <v>0.98522167487684731</v>
      </c>
      <c r="AI5" s="29">
        <f t="shared" si="1"/>
        <v>0.49261083743842365</v>
      </c>
      <c r="AJ5" s="29">
        <f t="shared" si="2"/>
        <v>0</v>
      </c>
      <c r="AK5" s="29">
        <f t="shared" si="8"/>
        <v>0.49261083743842365</v>
      </c>
      <c r="AL5" s="29">
        <f t="shared" si="3"/>
        <v>0</v>
      </c>
      <c r="AM5" s="29">
        <f t="shared" si="4"/>
        <v>0</v>
      </c>
      <c r="AN5" s="29">
        <f t="shared" si="5"/>
        <v>69.950738916256157</v>
      </c>
      <c r="AO5" s="29">
        <f t="shared" si="6"/>
        <v>0.49261083743842365</v>
      </c>
      <c r="AP5" s="29">
        <f t="shared" si="9"/>
        <v>18.226600985221676</v>
      </c>
      <c r="AQ5" s="29">
        <f t="shared" si="10"/>
        <v>2.9556650246305418</v>
      </c>
      <c r="AR5" s="29">
        <f t="shared" si="11"/>
        <v>3.4482758620689653</v>
      </c>
      <c r="AS5" s="29">
        <f t="shared" si="7"/>
        <v>0.98522167487684731</v>
      </c>
      <c r="AT5" s="29">
        <f t="shared" si="12"/>
        <v>98.02955665024632</v>
      </c>
      <c r="AU5" s="29">
        <f t="shared" si="13"/>
        <v>66.502463054187189</v>
      </c>
    </row>
    <row r="6" spans="1:48" s="35" customFormat="1" ht="23.55" customHeight="1" x14ac:dyDescent="0.3">
      <c r="A6" s="26" t="s">
        <v>0</v>
      </c>
      <c r="B6" s="26">
        <v>3</v>
      </c>
      <c r="C6" s="26">
        <v>3</v>
      </c>
      <c r="D6" s="26">
        <v>60</v>
      </c>
      <c r="E6" s="26">
        <v>65</v>
      </c>
      <c r="F6" s="26">
        <v>25.884999999999994</v>
      </c>
      <c r="G6" s="26"/>
      <c r="H6" s="26"/>
      <c r="I6" s="26">
        <v>1</v>
      </c>
      <c r="J6" s="26">
        <v>14</v>
      </c>
      <c r="K6" s="26">
        <v>1</v>
      </c>
      <c r="L6" s="26"/>
      <c r="M6" s="26">
        <v>60</v>
      </c>
      <c r="N6" s="26">
        <v>135</v>
      </c>
      <c r="O6" s="26">
        <v>1</v>
      </c>
      <c r="P6" s="26"/>
      <c r="Q6" s="26"/>
      <c r="R6" s="26"/>
      <c r="S6" s="26"/>
      <c r="T6" s="26">
        <v>1</v>
      </c>
      <c r="U6" s="26"/>
      <c r="V6" s="26"/>
      <c r="W6" s="26"/>
      <c r="X6" s="26">
        <v>1</v>
      </c>
      <c r="Y6" s="26"/>
      <c r="Z6" s="26"/>
      <c r="AA6" s="26"/>
      <c r="AB6" s="26"/>
      <c r="AC6" s="26"/>
      <c r="AD6" s="26"/>
      <c r="AE6" s="26">
        <v>16</v>
      </c>
      <c r="AF6" s="26">
        <v>214</v>
      </c>
      <c r="AG6" s="26"/>
      <c r="AH6" s="29">
        <f t="shared" si="0"/>
        <v>0</v>
      </c>
      <c r="AI6" s="29">
        <f t="shared" si="1"/>
        <v>0</v>
      </c>
      <c r="AJ6" s="29">
        <f t="shared" si="2"/>
        <v>0.46728971962616817</v>
      </c>
      <c r="AK6" s="29">
        <f t="shared" si="8"/>
        <v>0</v>
      </c>
      <c r="AL6" s="29">
        <f t="shared" si="3"/>
        <v>0</v>
      </c>
      <c r="AM6" s="29">
        <f t="shared" si="4"/>
        <v>0</v>
      </c>
      <c r="AN6" s="29">
        <f t="shared" si="5"/>
        <v>91.121495327102807</v>
      </c>
      <c r="AO6" s="29">
        <f t="shared" si="6"/>
        <v>0.93457943925233633</v>
      </c>
      <c r="AP6" s="29">
        <f t="shared" si="9"/>
        <v>6.5420560747663545</v>
      </c>
      <c r="AQ6" s="29">
        <f t="shared" si="10"/>
        <v>0</v>
      </c>
      <c r="AR6" s="29">
        <f t="shared" si="11"/>
        <v>0</v>
      </c>
      <c r="AS6" s="29">
        <f t="shared" si="7"/>
        <v>0.46728971962616817</v>
      </c>
      <c r="AT6" s="29">
        <f t="shared" si="12"/>
        <v>99.53271028037382</v>
      </c>
      <c r="AU6" s="29">
        <f t="shared" si="13"/>
        <v>70.09345794392523</v>
      </c>
    </row>
    <row r="7" spans="1:48" s="35" customFormat="1" ht="23.55" customHeight="1" x14ac:dyDescent="0.3">
      <c r="A7" s="26" t="s">
        <v>0</v>
      </c>
      <c r="B7" s="26">
        <v>7</v>
      </c>
      <c r="C7" s="26">
        <v>1</v>
      </c>
      <c r="D7" s="26">
        <v>110</v>
      </c>
      <c r="E7" s="26">
        <v>115</v>
      </c>
      <c r="F7" s="26">
        <v>42.875</v>
      </c>
      <c r="G7" s="26"/>
      <c r="H7" s="26"/>
      <c r="I7" s="26"/>
      <c r="J7" s="26">
        <v>9</v>
      </c>
      <c r="K7" s="26">
        <v>1</v>
      </c>
      <c r="L7" s="26"/>
      <c r="M7" s="26">
        <v>103</v>
      </c>
      <c r="N7" s="26">
        <v>24</v>
      </c>
      <c r="O7" s="26">
        <v>1</v>
      </c>
      <c r="P7" s="26">
        <v>1</v>
      </c>
      <c r="Q7" s="26">
        <v>2</v>
      </c>
      <c r="R7" s="26">
        <v>2</v>
      </c>
      <c r="S7" s="26">
        <v>1</v>
      </c>
      <c r="T7" s="26"/>
      <c r="U7" s="26"/>
      <c r="V7" s="26"/>
      <c r="W7" s="26"/>
      <c r="X7" s="26"/>
      <c r="Y7" s="26">
        <v>3</v>
      </c>
      <c r="Z7" s="26"/>
      <c r="AA7" s="26">
        <v>4</v>
      </c>
      <c r="AB7" s="26">
        <v>90</v>
      </c>
      <c r="AC7" s="26">
        <v>18</v>
      </c>
      <c r="AD7" s="26"/>
      <c r="AE7" s="26">
        <v>11</v>
      </c>
      <c r="AF7" s="26">
        <v>259</v>
      </c>
      <c r="AG7" s="26"/>
      <c r="AH7" s="29">
        <f t="shared" si="0"/>
        <v>0.77220077220077221</v>
      </c>
      <c r="AI7" s="29">
        <f t="shared" si="1"/>
        <v>1.5444015444015444</v>
      </c>
      <c r="AJ7" s="29">
        <f t="shared" si="2"/>
        <v>0</v>
      </c>
      <c r="AK7" s="29">
        <f t="shared" si="8"/>
        <v>34.749034749034749</v>
      </c>
      <c r="AL7" s="29">
        <f t="shared" si="3"/>
        <v>0.38610038610038611</v>
      </c>
      <c r="AM7" s="29">
        <f t="shared" si="4"/>
        <v>0</v>
      </c>
      <c r="AN7" s="29">
        <f t="shared" si="5"/>
        <v>49.034749034749034</v>
      </c>
      <c r="AO7" s="29">
        <f t="shared" si="6"/>
        <v>0.38610038610038611</v>
      </c>
      <c r="AP7" s="29">
        <f t="shared" si="9"/>
        <v>3.4749034749034751</v>
      </c>
      <c r="AQ7" s="29">
        <f t="shared" si="10"/>
        <v>8.1081081081081088</v>
      </c>
      <c r="AR7" s="29">
        <f t="shared" si="11"/>
        <v>0</v>
      </c>
      <c r="AS7" s="29">
        <f t="shared" si="7"/>
        <v>0.77220077220077221</v>
      </c>
      <c r="AT7" s="29">
        <f t="shared" si="12"/>
        <v>99.227799227799224</v>
      </c>
      <c r="AU7" s="29">
        <f t="shared" si="13"/>
        <v>21.621621621621621</v>
      </c>
    </row>
    <row r="8" spans="1:48" s="35" customFormat="1" ht="23.55" customHeight="1" x14ac:dyDescent="0.3">
      <c r="A8" s="26" t="s">
        <v>0</v>
      </c>
      <c r="B8" s="26">
        <v>8</v>
      </c>
      <c r="C8" s="26">
        <v>1</v>
      </c>
      <c r="D8" s="26">
        <v>60</v>
      </c>
      <c r="E8" s="26">
        <v>65</v>
      </c>
      <c r="F8" s="26">
        <v>46.875</v>
      </c>
      <c r="G8" s="26"/>
      <c r="H8" s="26"/>
      <c r="I8" s="26"/>
      <c r="J8" s="26">
        <v>7</v>
      </c>
      <c r="K8" s="26"/>
      <c r="L8" s="26"/>
      <c r="M8" s="26">
        <v>160</v>
      </c>
      <c r="N8" s="26">
        <v>35</v>
      </c>
      <c r="O8" s="26"/>
      <c r="P8" s="26"/>
      <c r="Q8" s="26"/>
      <c r="R8" s="26"/>
      <c r="S8" s="26"/>
      <c r="T8" s="26"/>
      <c r="U8" s="26"/>
      <c r="V8" s="26"/>
      <c r="W8" s="26"/>
      <c r="X8" s="26">
        <v>3</v>
      </c>
      <c r="Y8" s="26"/>
      <c r="Z8" s="26"/>
      <c r="AA8" s="26">
        <v>2</v>
      </c>
      <c r="AB8" s="26"/>
      <c r="AC8" s="26">
        <v>16</v>
      </c>
      <c r="AD8" s="26"/>
      <c r="AE8" s="26">
        <v>5</v>
      </c>
      <c r="AF8" s="26">
        <v>223</v>
      </c>
      <c r="AG8" s="26"/>
      <c r="AH8" s="29">
        <f t="shared" si="0"/>
        <v>0</v>
      </c>
      <c r="AI8" s="29">
        <f t="shared" si="1"/>
        <v>0.89686098654708524</v>
      </c>
      <c r="AJ8" s="29">
        <f t="shared" si="2"/>
        <v>0</v>
      </c>
      <c r="AK8" s="29">
        <f t="shared" si="8"/>
        <v>0</v>
      </c>
      <c r="AL8" s="29">
        <f t="shared" si="3"/>
        <v>0</v>
      </c>
      <c r="AM8" s="29">
        <f t="shared" si="4"/>
        <v>0</v>
      </c>
      <c r="AN8" s="29">
        <f t="shared" si="5"/>
        <v>87.443946188340803</v>
      </c>
      <c r="AO8" s="29">
        <f t="shared" si="6"/>
        <v>0</v>
      </c>
      <c r="AP8" s="29">
        <f t="shared" si="9"/>
        <v>3.1390134529147984</v>
      </c>
      <c r="AQ8" s="29">
        <f t="shared" si="10"/>
        <v>7.1748878923766819</v>
      </c>
      <c r="AR8" s="29">
        <f t="shared" si="11"/>
        <v>0</v>
      </c>
      <c r="AS8" s="29">
        <f t="shared" si="7"/>
        <v>1.3452914798206279</v>
      </c>
      <c r="AT8" s="29">
        <f t="shared" si="12"/>
        <v>100</v>
      </c>
      <c r="AU8" s="29">
        <f t="shared" si="13"/>
        <v>26.00896860986547</v>
      </c>
    </row>
    <row r="9" spans="1:48" s="35" customFormat="1" ht="23.55" customHeight="1" x14ac:dyDescent="0.3">
      <c r="A9" s="26" t="s">
        <v>0</v>
      </c>
      <c r="B9" s="26">
        <v>9</v>
      </c>
      <c r="C9" s="26">
        <v>1</v>
      </c>
      <c r="D9" s="26">
        <v>60</v>
      </c>
      <c r="E9" s="26">
        <v>65</v>
      </c>
      <c r="F9" s="26">
        <v>51.375</v>
      </c>
      <c r="G9" s="26"/>
      <c r="H9" s="26"/>
      <c r="I9" s="26"/>
      <c r="J9" s="26">
        <v>7</v>
      </c>
      <c r="K9" s="26"/>
      <c r="L9" s="26"/>
      <c r="M9" s="26">
        <v>136</v>
      </c>
      <c r="N9" s="26">
        <v>75</v>
      </c>
      <c r="O9" s="26"/>
      <c r="P9" s="26"/>
      <c r="Q9" s="26">
        <v>1</v>
      </c>
      <c r="R9" s="26"/>
      <c r="S9" s="26"/>
      <c r="T9" s="26"/>
      <c r="U9" s="26"/>
      <c r="V9" s="26"/>
      <c r="W9" s="26"/>
      <c r="X9" s="26"/>
      <c r="Y9" s="26">
        <v>7</v>
      </c>
      <c r="Z9" s="26">
        <v>3</v>
      </c>
      <c r="AA9" s="26"/>
      <c r="AB9" s="26"/>
      <c r="AC9" s="26">
        <v>29</v>
      </c>
      <c r="AD9" s="26"/>
      <c r="AE9" s="26">
        <v>3</v>
      </c>
      <c r="AF9" s="26">
        <v>258</v>
      </c>
      <c r="AG9" s="26"/>
      <c r="AH9" s="29">
        <f t="shared" si="0"/>
        <v>0.38759689922480622</v>
      </c>
      <c r="AI9" s="29">
        <f t="shared" si="1"/>
        <v>0</v>
      </c>
      <c r="AJ9" s="29">
        <f t="shared" si="2"/>
        <v>0</v>
      </c>
      <c r="AK9" s="29">
        <f t="shared" si="8"/>
        <v>0</v>
      </c>
      <c r="AL9" s="29">
        <f t="shared" si="3"/>
        <v>0</v>
      </c>
      <c r="AM9" s="29">
        <f t="shared" si="4"/>
        <v>0</v>
      </c>
      <c r="AN9" s="29">
        <f t="shared" si="5"/>
        <v>81.782945736434115</v>
      </c>
      <c r="AO9" s="29">
        <f t="shared" si="6"/>
        <v>0</v>
      </c>
      <c r="AP9" s="29">
        <f t="shared" si="9"/>
        <v>2.7131782945736433</v>
      </c>
      <c r="AQ9" s="29">
        <f t="shared" si="10"/>
        <v>15.11627906976744</v>
      </c>
      <c r="AR9" s="29">
        <f t="shared" si="11"/>
        <v>0</v>
      </c>
      <c r="AS9" s="29">
        <f t="shared" si="7"/>
        <v>0</v>
      </c>
      <c r="AT9" s="29">
        <f t="shared" si="12"/>
        <v>100</v>
      </c>
      <c r="AU9" s="29">
        <f t="shared" si="13"/>
        <v>46.899224806201552</v>
      </c>
    </row>
    <row r="10" spans="1:48" s="35" customFormat="1" ht="23.55" customHeight="1" x14ac:dyDescent="0.3">
      <c r="A10" s="26" t="s">
        <v>0</v>
      </c>
      <c r="B10" s="26">
        <v>10</v>
      </c>
      <c r="C10" s="26">
        <v>1</v>
      </c>
      <c r="D10" s="26">
        <v>115</v>
      </c>
      <c r="E10" s="26">
        <v>120</v>
      </c>
      <c r="F10" s="26">
        <v>56.424999999999997</v>
      </c>
      <c r="G10" s="26"/>
      <c r="H10" s="26"/>
      <c r="I10" s="26"/>
      <c r="J10" s="26">
        <v>67</v>
      </c>
      <c r="K10" s="26">
        <v>2</v>
      </c>
      <c r="L10" s="26"/>
      <c r="M10" s="26">
        <v>144</v>
      </c>
      <c r="N10" s="26">
        <v>36</v>
      </c>
      <c r="O10" s="26"/>
      <c r="P10" s="26"/>
      <c r="Q10" s="26"/>
      <c r="R10" s="26">
        <v>2</v>
      </c>
      <c r="S10" s="26"/>
      <c r="T10" s="26"/>
      <c r="U10" s="26"/>
      <c r="V10" s="26">
        <v>1</v>
      </c>
      <c r="W10" s="26"/>
      <c r="X10" s="26">
        <v>3</v>
      </c>
      <c r="Y10" s="26">
        <v>4</v>
      </c>
      <c r="Z10" s="26">
        <v>14</v>
      </c>
      <c r="AA10" s="26"/>
      <c r="AB10" s="26"/>
      <c r="AC10" s="26">
        <v>8</v>
      </c>
      <c r="AD10" s="26"/>
      <c r="AE10" s="26">
        <v>3</v>
      </c>
      <c r="AF10" s="26">
        <v>281</v>
      </c>
      <c r="AG10" s="26"/>
      <c r="AH10" s="29">
        <f t="shared" si="0"/>
        <v>0</v>
      </c>
      <c r="AI10" s="29">
        <f t="shared" si="1"/>
        <v>0</v>
      </c>
      <c r="AJ10" s="29">
        <f t="shared" si="2"/>
        <v>0</v>
      </c>
      <c r="AK10" s="29">
        <f t="shared" si="8"/>
        <v>0</v>
      </c>
      <c r="AL10" s="29">
        <f t="shared" si="3"/>
        <v>0</v>
      </c>
      <c r="AM10" s="29">
        <f t="shared" si="4"/>
        <v>0</v>
      </c>
      <c r="AN10" s="29">
        <f t="shared" si="5"/>
        <v>64.056939501779368</v>
      </c>
      <c r="AO10" s="29">
        <f t="shared" si="6"/>
        <v>0</v>
      </c>
      <c r="AP10" s="29">
        <f t="shared" si="9"/>
        <v>23.843416370106763</v>
      </c>
      <c r="AQ10" s="29">
        <f t="shared" si="10"/>
        <v>9.252669039145907</v>
      </c>
      <c r="AR10" s="29">
        <f t="shared" si="11"/>
        <v>0</v>
      </c>
      <c r="AS10" s="29">
        <f t="shared" si="7"/>
        <v>1.7793594306049825</v>
      </c>
      <c r="AT10" s="29">
        <f t="shared" si="12"/>
        <v>98.932384341637032</v>
      </c>
      <c r="AU10" s="29">
        <f t="shared" si="13"/>
        <v>46.619217081850536</v>
      </c>
    </row>
    <row r="11" spans="1:48" s="35" customFormat="1" ht="23.55" customHeight="1" x14ac:dyDescent="0.3">
      <c r="A11" s="26" t="s">
        <v>0</v>
      </c>
      <c r="B11" s="26">
        <v>11</v>
      </c>
      <c r="C11" s="26">
        <v>1</v>
      </c>
      <c r="D11" s="26">
        <v>110</v>
      </c>
      <c r="E11" s="26">
        <v>115</v>
      </c>
      <c r="F11" s="26">
        <v>60.174999999999997</v>
      </c>
      <c r="G11" s="26"/>
      <c r="H11" s="26"/>
      <c r="I11" s="26"/>
      <c r="J11" s="26">
        <v>8</v>
      </c>
      <c r="K11" s="26"/>
      <c r="L11" s="26"/>
      <c r="M11" s="26">
        <v>280</v>
      </c>
      <c r="N11" s="26">
        <v>120</v>
      </c>
      <c r="O11" s="26">
        <v>1</v>
      </c>
      <c r="P11" s="26">
        <v>2</v>
      </c>
      <c r="Q11" s="26"/>
      <c r="R11" s="26">
        <v>1</v>
      </c>
      <c r="S11" s="26">
        <v>1</v>
      </c>
      <c r="T11" s="26">
        <v>1</v>
      </c>
      <c r="U11" s="26"/>
      <c r="V11" s="26"/>
      <c r="W11" s="26"/>
      <c r="X11" s="26">
        <v>2</v>
      </c>
      <c r="Y11" s="26"/>
      <c r="Z11" s="26">
        <v>5</v>
      </c>
      <c r="AA11" s="26"/>
      <c r="AB11" s="26">
        <v>1</v>
      </c>
      <c r="AC11" s="26">
        <v>3</v>
      </c>
      <c r="AD11" s="26"/>
      <c r="AE11" s="26">
        <v>3</v>
      </c>
      <c r="AF11" s="26">
        <v>425</v>
      </c>
      <c r="AG11" s="26"/>
      <c r="AH11" s="29">
        <f t="shared" si="0"/>
        <v>0</v>
      </c>
      <c r="AI11" s="29">
        <f t="shared" si="1"/>
        <v>0</v>
      </c>
      <c r="AJ11" s="29">
        <f t="shared" si="2"/>
        <v>0.23529411764705879</v>
      </c>
      <c r="AK11" s="29">
        <f t="shared" si="8"/>
        <v>0.23529411764705879</v>
      </c>
      <c r="AL11" s="29">
        <f t="shared" si="3"/>
        <v>0.47058823529411759</v>
      </c>
      <c r="AM11" s="29">
        <f t="shared" si="4"/>
        <v>0</v>
      </c>
      <c r="AN11" s="29">
        <f t="shared" si="5"/>
        <v>94.117647058823522</v>
      </c>
      <c r="AO11" s="29">
        <f t="shared" si="6"/>
        <v>0.23529411764705879</v>
      </c>
      <c r="AP11" s="29">
        <f t="shared" si="9"/>
        <v>1.8823529411764703</v>
      </c>
      <c r="AQ11" s="29">
        <f t="shared" si="10"/>
        <v>1.8823529411764703</v>
      </c>
      <c r="AR11" s="29">
        <f t="shared" si="11"/>
        <v>0</v>
      </c>
      <c r="AS11" s="29">
        <f t="shared" si="7"/>
        <v>0.70588235294117652</v>
      </c>
      <c r="AT11" s="29">
        <f t="shared" si="12"/>
        <v>99.764705882352914</v>
      </c>
      <c r="AU11" s="29">
        <f t="shared" si="13"/>
        <v>32.235294117647058</v>
      </c>
    </row>
    <row r="12" spans="1:48" s="35" customFormat="1" ht="23.55" customHeight="1" x14ac:dyDescent="0.3">
      <c r="A12" s="26" t="s">
        <v>0</v>
      </c>
      <c r="B12" s="26">
        <v>12</v>
      </c>
      <c r="C12" s="26">
        <v>2</v>
      </c>
      <c r="D12" s="26">
        <v>10</v>
      </c>
      <c r="E12" s="26">
        <v>15</v>
      </c>
      <c r="F12" s="26">
        <v>64.875</v>
      </c>
      <c r="G12" s="26"/>
      <c r="H12" s="26"/>
      <c r="I12" s="26"/>
      <c r="J12" s="26">
        <v>2</v>
      </c>
      <c r="K12" s="26"/>
      <c r="L12" s="26"/>
      <c r="M12" s="26">
        <v>165.60000000000002</v>
      </c>
      <c r="N12" s="26">
        <v>41</v>
      </c>
      <c r="O12" s="26"/>
      <c r="P12" s="26"/>
      <c r="Q12" s="26"/>
      <c r="R12" s="26">
        <v>4</v>
      </c>
      <c r="S12" s="26"/>
      <c r="T12" s="26"/>
      <c r="U12" s="26"/>
      <c r="V12" s="26"/>
      <c r="W12" s="26"/>
      <c r="X12" s="26"/>
      <c r="Y12" s="26"/>
      <c r="Z12" s="26">
        <v>1</v>
      </c>
      <c r="AA12" s="26"/>
      <c r="AB12" s="26"/>
      <c r="AC12" s="26">
        <v>10</v>
      </c>
      <c r="AD12" s="26">
        <v>1</v>
      </c>
      <c r="AE12" s="26">
        <v>2</v>
      </c>
      <c r="AF12" s="26">
        <v>225</v>
      </c>
      <c r="AG12" s="26"/>
      <c r="AH12" s="29">
        <f t="shared" si="0"/>
        <v>0</v>
      </c>
      <c r="AI12" s="29">
        <f t="shared" si="1"/>
        <v>0</v>
      </c>
      <c r="AJ12" s="29">
        <f t="shared" si="2"/>
        <v>0</v>
      </c>
      <c r="AK12" s="29">
        <f t="shared" si="8"/>
        <v>0</v>
      </c>
      <c r="AL12" s="29">
        <f t="shared" si="3"/>
        <v>0</v>
      </c>
      <c r="AM12" s="29">
        <f t="shared" si="4"/>
        <v>0</v>
      </c>
      <c r="AN12" s="29">
        <f t="shared" si="5"/>
        <v>91.822222222222223</v>
      </c>
      <c r="AO12" s="29">
        <f t="shared" si="6"/>
        <v>0</v>
      </c>
      <c r="AP12" s="29">
        <f t="shared" si="9"/>
        <v>0.88888888888888884</v>
      </c>
      <c r="AQ12" s="29">
        <f t="shared" si="10"/>
        <v>5.3333333333333339</v>
      </c>
      <c r="AR12" s="29">
        <f t="shared" si="11"/>
        <v>0</v>
      </c>
      <c r="AS12" s="29">
        <f t="shared" si="7"/>
        <v>1.7777777777777777</v>
      </c>
      <c r="AT12" s="29">
        <f t="shared" si="12"/>
        <v>99.822222222222209</v>
      </c>
      <c r="AU12" s="29">
        <f t="shared" si="13"/>
        <v>24.444444444444443</v>
      </c>
    </row>
    <row r="13" spans="1:48" s="35" customFormat="1" ht="23.55" customHeight="1" x14ac:dyDescent="0.3">
      <c r="A13" s="26" t="s">
        <v>0</v>
      </c>
      <c r="B13" s="26">
        <v>13</v>
      </c>
      <c r="C13" s="26">
        <v>1</v>
      </c>
      <c r="D13" s="26">
        <v>60</v>
      </c>
      <c r="E13" s="26">
        <v>65</v>
      </c>
      <c r="F13" s="26">
        <v>68.375</v>
      </c>
      <c r="G13" s="26"/>
      <c r="H13" s="26"/>
      <c r="I13" s="26"/>
      <c r="J13" s="26">
        <v>7</v>
      </c>
      <c r="K13" s="26"/>
      <c r="L13" s="26"/>
      <c r="M13" s="26">
        <v>160</v>
      </c>
      <c r="N13" s="26">
        <v>40</v>
      </c>
      <c r="O13" s="26"/>
      <c r="P13" s="26">
        <v>1</v>
      </c>
      <c r="Q13" s="26"/>
      <c r="R13" s="26"/>
      <c r="S13" s="26"/>
      <c r="T13" s="26"/>
      <c r="U13" s="26"/>
      <c r="V13" s="26"/>
      <c r="W13" s="26">
        <v>1</v>
      </c>
      <c r="X13" s="26"/>
      <c r="Y13" s="26"/>
      <c r="Z13" s="26"/>
      <c r="AA13" s="26"/>
      <c r="AB13" s="26">
        <v>1</v>
      </c>
      <c r="AC13" s="26"/>
      <c r="AD13" s="26"/>
      <c r="AE13" s="26">
        <v>3</v>
      </c>
      <c r="AF13" s="26">
        <v>210</v>
      </c>
      <c r="AG13" s="26"/>
      <c r="AH13" s="29">
        <f t="shared" si="0"/>
        <v>0</v>
      </c>
      <c r="AI13" s="29">
        <f t="shared" si="1"/>
        <v>0</v>
      </c>
      <c r="AJ13" s="29">
        <f t="shared" si="2"/>
        <v>0</v>
      </c>
      <c r="AK13" s="29">
        <f t="shared" si="8"/>
        <v>0.47619047619047622</v>
      </c>
      <c r="AL13" s="29">
        <f t="shared" si="3"/>
        <v>0.47619047619047622</v>
      </c>
      <c r="AM13" s="29">
        <f t="shared" si="4"/>
        <v>0</v>
      </c>
      <c r="AN13" s="29">
        <f t="shared" si="5"/>
        <v>95.238095238095227</v>
      </c>
      <c r="AO13" s="29">
        <f t="shared" si="6"/>
        <v>0</v>
      </c>
      <c r="AP13" s="29">
        <f t="shared" si="9"/>
        <v>3.3333333333333335</v>
      </c>
      <c r="AQ13" s="29">
        <f t="shared" si="10"/>
        <v>0</v>
      </c>
      <c r="AR13" s="29">
        <f t="shared" si="11"/>
        <v>0</v>
      </c>
      <c r="AS13" s="29">
        <f t="shared" si="7"/>
        <v>0</v>
      </c>
      <c r="AT13" s="29">
        <f t="shared" si="12"/>
        <v>99.523809523809504</v>
      </c>
      <c r="AU13" s="29">
        <f t="shared" si="13"/>
        <v>22.380952380952383</v>
      </c>
    </row>
    <row r="14" spans="1:48" s="35" customFormat="1" ht="23.55" customHeight="1" x14ac:dyDescent="0.3">
      <c r="A14" s="26" t="s">
        <v>0</v>
      </c>
      <c r="B14" s="26">
        <v>14</v>
      </c>
      <c r="C14" s="26">
        <v>1</v>
      </c>
      <c r="D14" s="26">
        <v>60</v>
      </c>
      <c r="E14" s="26">
        <v>65</v>
      </c>
      <c r="F14" s="26">
        <v>72.875</v>
      </c>
      <c r="G14" s="26"/>
      <c r="H14" s="26"/>
      <c r="I14" s="26"/>
      <c r="J14" s="26">
        <v>9</v>
      </c>
      <c r="K14" s="26">
        <v>2</v>
      </c>
      <c r="L14" s="26"/>
      <c r="M14" s="26">
        <v>96.800000000000011</v>
      </c>
      <c r="N14" s="26">
        <v>145</v>
      </c>
      <c r="O14" s="26"/>
      <c r="P14" s="26"/>
      <c r="Q14" s="26"/>
      <c r="R14" s="26"/>
      <c r="S14" s="26">
        <v>1</v>
      </c>
      <c r="T14" s="26">
        <v>1</v>
      </c>
      <c r="U14" s="26"/>
      <c r="V14" s="26"/>
      <c r="W14" s="26"/>
      <c r="X14" s="26">
        <v>2</v>
      </c>
      <c r="Y14" s="26">
        <v>3</v>
      </c>
      <c r="Z14" s="26">
        <v>1</v>
      </c>
      <c r="AA14" s="26">
        <v>4</v>
      </c>
      <c r="AB14" s="26">
        <v>89</v>
      </c>
      <c r="AC14" s="26">
        <v>2</v>
      </c>
      <c r="AD14" s="26"/>
      <c r="AE14" s="26">
        <v>2</v>
      </c>
      <c r="AF14" s="26">
        <v>356</v>
      </c>
      <c r="AG14" s="26"/>
      <c r="AH14" s="29">
        <f t="shared" si="0"/>
        <v>0</v>
      </c>
      <c r="AI14" s="29">
        <f t="shared" si="1"/>
        <v>1.1235955056179776</v>
      </c>
      <c r="AJ14" s="29">
        <f t="shared" si="2"/>
        <v>0.2808988764044944</v>
      </c>
      <c r="AK14" s="29">
        <f t="shared" si="8"/>
        <v>25</v>
      </c>
      <c r="AL14" s="29">
        <f t="shared" si="3"/>
        <v>0</v>
      </c>
      <c r="AM14" s="29">
        <f t="shared" si="4"/>
        <v>0</v>
      </c>
      <c r="AN14" s="29">
        <f t="shared" si="5"/>
        <v>67.921348314606746</v>
      </c>
      <c r="AO14" s="29">
        <f t="shared" si="6"/>
        <v>0</v>
      </c>
      <c r="AP14" s="29">
        <f t="shared" si="9"/>
        <v>2.5280898876404492</v>
      </c>
      <c r="AQ14" s="29">
        <f t="shared" si="10"/>
        <v>1.6853932584269662</v>
      </c>
      <c r="AR14" s="29">
        <f t="shared" si="11"/>
        <v>0</v>
      </c>
      <c r="AS14" s="29">
        <f t="shared" si="7"/>
        <v>0.5617977528089888</v>
      </c>
      <c r="AT14" s="29">
        <f t="shared" si="12"/>
        <v>99.101123595505626</v>
      </c>
      <c r="AU14" s="29">
        <f t="shared" si="13"/>
        <v>45.786516853932582</v>
      </c>
    </row>
    <row r="15" spans="1:48" s="35" customFormat="1" ht="23.55" customHeight="1" x14ac:dyDescent="0.3">
      <c r="A15" s="26" t="s">
        <v>0</v>
      </c>
      <c r="B15" s="26">
        <v>15</v>
      </c>
      <c r="C15" s="26">
        <v>1</v>
      </c>
      <c r="D15" s="26">
        <v>110</v>
      </c>
      <c r="E15" s="26">
        <v>115</v>
      </c>
      <c r="F15" s="26">
        <v>77.375</v>
      </c>
      <c r="G15" s="26"/>
      <c r="H15" s="26"/>
      <c r="I15" s="26"/>
      <c r="J15" s="26">
        <v>38</v>
      </c>
      <c r="K15" s="26"/>
      <c r="L15" s="26"/>
      <c r="M15" s="26">
        <v>95</v>
      </c>
      <c r="N15" s="26">
        <v>10</v>
      </c>
      <c r="O15" s="26"/>
      <c r="P15" s="26">
        <v>7</v>
      </c>
      <c r="Q15" s="26"/>
      <c r="R15" s="26"/>
      <c r="S15" s="26">
        <v>5</v>
      </c>
      <c r="T15" s="26">
        <v>1</v>
      </c>
      <c r="U15" s="26"/>
      <c r="V15" s="26"/>
      <c r="W15" s="26"/>
      <c r="X15" s="26">
        <v>1</v>
      </c>
      <c r="Y15" s="26">
        <v>10</v>
      </c>
      <c r="Z15" s="26">
        <v>27</v>
      </c>
      <c r="AA15" s="26">
        <v>2</v>
      </c>
      <c r="AB15" s="26">
        <v>21</v>
      </c>
      <c r="AC15" s="26">
        <v>37</v>
      </c>
      <c r="AD15" s="26">
        <v>3</v>
      </c>
      <c r="AE15" s="26">
        <v>7</v>
      </c>
      <c r="AF15" s="26">
        <v>264</v>
      </c>
      <c r="AG15" s="26"/>
      <c r="AH15" s="29">
        <f t="shared" si="0"/>
        <v>0</v>
      </c>
      <c r="AI15" s="29">
        <f t="shared" si="1"/>
        <v>0.75757575757575757</v>
      </c>
      <c r="AJ15" s="29">
        <f t="shared" si="2"/>
        <v>0.37878787878787878</v>
      </c>
      <c r="AK15" s="29">
        <f t="shared" si="8"/>
        <v>7.9545454545454541</v>
      </c>
      <c r="AL15" s="29">
        <f t="shared" si="3"/>
        <v>2.6515151515151514</v>
      </c>
      <c r="AM15" s="29">
        <f t="shared" si="4"/>
        <v>0</v>
      </c>
      <c r="AN15" s="29">
        <f t="shared" si="5"/>
        <v>39.772727272727273</v>
      </c>
      <c r="AO15" s="29">
        <f t="shared" si="6"/>
        <v>0</v>
      </c>
      <c r="AP15" s="29">
        <f t="shared" si="9"/>
        <v>14.393939393939394</v>
      </c>
      <c r="AQ15" s="29">
        <f t="shared" si="10"/>
        <v>29.166666666666668</v>
      </c>
      <c r="AR15" s="29">
        <f t="shared" si="11"/>
        <v>0</v>
      </c>
      <c r="AS15" s="29">
        <f t="shared" si="7"/>
        <v>0.37878787878787878</v>
      </c>
      <c r="AT15" s="29">
        <f t="shared" si="12"/>
        <v>95.454545454545453</v>
      </c>
      <c r="AU15" s="29">
        <f t="shared" si="13"/>
        <v>49.242424242424242</v>
      </c>
    </row>
    <row r="16" spans="1:48" s="35" customFormat="1" ht="23.55" customHeight="1" x14ac:dyDescent="0.3">
      <c r="A16" s="26" t="s">
        <v>0</v>
      </c>
      <c r="B16" s="26">
        <v>15</v>
      </c>
      <c r="C16" s="26">
        <v>3</v>
      </c>
      <c r="D16" s="26">
        <v>105</v>
      </c>
      <c r="E16" s="26">
        <v>110</v>
      </c>
      <c r="F16" s="26">
        <v>80.325000000000003</v>
      </c>
      <c r="G16" s="26">
        <v>1</v>
      </c>
      <c r="H16" s="26">
        <v>3</v>
      </c>
      <c r="I16" s="26"/>
      <c r="J16" s="26">
        <v>12</v>
      </c>
      <c r="K16" s="26"/>
      <c r="L16" s="26"/>
      <c r="M16" s="26">
        <v>118.99999999999999</v>
      </c>
      <c r="N16" s="26">
        <v>51</v>
      </c>
      <c r="O16" s="26"/>
      <c r="P16" s="26">
        <v>1</v>
      </c>
      <c r="Q16" s="26">
        <v>1</v>
      </c>
      <c r="R16" s="26"/>
      <c r="S16" s="26">
        <v>7</v>
      </c>
      <c r="T16" s="26">
        <v>4</v>
      </c>
      <c r="U16" s="26"/>
      <c r="V16" s="26"/>
      <c r="W16" s="26"/>
      <c r="X16" s="26"/>
      <c r="Y16" s="26">
        <v>7</v>
      </c>
      <c r="Z16" s="26"/>
      <c r="AA16" s="26"/>
      <c r="AB16" s="26">
        <v>21</v>
      </c>
      <c r="AC16" s="26">
        <v>8</v>
      </c>
      <c r="AD16" s="26">
        <v>1</v>
      </c>
      <c r="AE16" s="26">
        <v>28</v>
      </c>
      <c r="AF16" s="26">
        <v>236</v>
      </c>
      <c r="AG16" s="26"/>
      <c r="AH16" s="29">
        <f t="shared" si="0"/>
        <v>0.42372881355932202</v>
      </c>
      <c r="AI16" s="29">
        <f t="shared" si="1"/>
        <v>0.42372881355932202</v>
      </c>
      <c r="AJ16" s="29">
        <f t="shared" si="2"/>
        <v>1.6949152542372881</v>
      </c>
      <c r="AK16" s="29">
        <f t="shared" si="8"/>
        <v>8.898305084745763</v>
      </c>
      <c r="AL16" s="29">
        <f t="shared" si="3"/>
        <v>0.42372881355932202</v>
      </c>
      <c r="AM16" s="29">
        <f t="shared" si="4"/>
        <v>1.2711864406779663</v>
      </c>
      <c r="AN16" s="29">
        <f t="shared" si="5"/>
        <v>72.033898305084747</v>
      </c>
      <c r="AO16" s="29">
        <f t="shared" si="6"/>
        <v>0</v>
      </c>
      <c r="AP16" s="29">
        <f t="shared" si="9"/>
        <v>5.0847457627118651</v>
      </c>
      <c r="AQ16" s="29">
        <f t="shared" si="10"/>
        <v>6.7796610169491522</v>
      </c>
      <c r="AR16" s="29">
        <f t="shared" si="11"/>
        <v>0</v>
      </c>
      <c r="AS16" s="29">
        <f t="shared" si="7"/>
        <v>0</v>
      </c>
      <c r="AT16" s="29">
        <f t="shared" si="12"/>
        <v>97.033898305084733</v>
      </c>
      <c r="AU16" s="29">
        <f t="shared" si="13"/>
        <v>36.440677966101696</v>
      </c>
    </row>
  </sheetData>
  <sortState ref="A2:F113">
    <sortCondition ref="B2:B113"/>
    <sortCondition ref="C2:C113"/>
    <sortCondition ref="D2:D113"/>
  </sortState>
  <pageMargins left="0.75" right="0.75" top="1" bottom="1" header="0.5" footer="0.5"/>
  <pageSetup paperSize="9" orientation="portrait" horizontalDpi="4294967292" verticalDpi="4294967292" r:id="rId1"/>
  <ignoredErrors>
    <ignoredError sqref="AN5:AN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zoomScale="56" zoomScaleNormal="56" workbookViewId="0">
      <selection activeCell="AH22" sqref="AH22"/>
    </sheetView>
  </sheetViews>
  <sheetFormatPr baseColWidth="10" defaultColWidth="10.796875" defaultRowHeight="15.6" x14ac:dyDescent="0.3"/>
  <cols>
    <col min="1" max="1" width="9.19921875" style="3" customWidth="1"/>
    <col min="2" max="2" width="9.5" style="3" customWidth="1"/>
    <col min="3" max="3" width="9.19921875" style="3" customWidth="1"/>
    <col min="4" max="4" width="10.796875" style="1"/>
    <col min="5" max="7" width="3.5" style="1" bestFit="1" customWidth="1"/>
    <col min="8" max="10" width="3.5" style="1" customWidth="1"/>
    <col min="11" max="11" width="3.5" style="1" bestFit="1" customWidth="1"/>
    <col min="12" max="15" width="3.5" style="1" customWidth="1"/>
    <col min="16" max="17" width="3.5" style="1" bestFit="1" customWidth="1"/>
    <col min="18" max="18" width="3.5" style="1" customWidth="1"/>
    <col min="19" max="19" width="3.5" style="1" bestFit="1" customWidth="1"/>
    <col min="20" max="21" width="3.5" style="1" customWidth="1"/>
    <col min="22" max="22" width="3.5" style="1" bestFit="1" customWidth="1"/>
    <col min="23" max="24" width="3.5" style="1" customWidth="1"/>
    <col min="25" max="25" width="3.5" style="1" bestFit="1" customWidth="1"/>
    <col min="26" max="26" width="8.69921875" style="1" customWidth="1"/>
    <col min="27" max="27" width="10.19921875" style="1" customWidth="1"/>
    <col min="28" max="28" width="10.296875" style="1" customWidth="1"/>
    <col min="29" max="29" width="10.796875" style="1"/>
    <col min="30" max="30" width="10.796875" style="1" customWidth="1"/>
    <col min="31" max="31" width="10.69921875" style="1" customWidth="1"/>
    <col min="32" max="33" width="10.796875" style="1"/>
    <col min="34" max="35" width="8.69921875" style="1" customWidth="1"/>
    <col min="36" max="16384" width="10.796875" style="1"/>
  </cols>
  <sheetData>
    <row r="1" spans="1:39" s="2" customFormat="1" ht="190.2" x14ac:dyDescent="0.3">
      <c r="A1" s="23" t="s">
        <v>295</v>
      </c>
      <c r="B1" s="23" t="s">
        <v>296</v>
      </c>
      <c r="C1" s="23" t="s">
        <v>294</v>
      </c>
      <c r="D1" s="23"/>
      <c r="E1" s="25" t="s">
        <v>128</v>
      </c>
      <c r="F1" s="25" t="s">
        <v>84</v>
      </c>
      <c r="G1" s="24" t="s">
        <v>129</v>
      </c>
      <c r="H1" s="25" t="s">
        <v>106</v>
      </c>
      <c r="I1" s="25" t="s">
        <v>61</v>
      </c>
      <c r="J1" s="25" t="s">
        <v>55</v>
      </c>
      <c r="K1" s="25" t="s">
        <v>85</v>
      </c>
      <c r="L1" s="25" t="s">
        <v>108</v>
      </c>
      <c r="M1" s="25" t="s">
        <v>130</v>
      </c>
      <c r="N1" s="25" t="s">
        <v>53</v>
      </c>
      <c r="O1" s="24" t="s">
        <v>125</v>
      </c>
      <c r="P1" s="25" t="s">
        <v>64</v>
      </c>
      <c r="Q1" s="24" t="s">
        <v>131</v>
      </c>
      <c r="R1" s="25" t="s">
        <v>33</v>
      </c>
      <c r="S1" s="25" t="s">
        <v>36</v>
      </c>
      <c r="T1" s="24" t="s">
        <v>126</v>
      </c>
      <c r="U1" s="25" t="s">
        <v>63</v>
      </c>
      <c r="V1" s="25" t="s">
        <v>57</v>
      </c>
      <c r="W1" s="24" t="s">
        <v>132</v>
      </c>
      <c r="X1" s="25" t="s">
        <v>54</v>
      </c>
      <c r="Y1" s="25" t="s">
        <v>30</v>
      </c>
      <c r="Z1" s="23" t="s">
        <v>323</v>
      </c>
      <c r="AA1" s="23" t="s">
        <v>402</v>
      </c>
      <c r="AB1" s="23" t="s">
        <v>403</v>
      </c>
      <c r="AC1" s="23" t="s">
        <v>404</v>
      </c>
      <c r="AD1" s="23" t="s">
        <v>405</v>
      </c>
      <c r="AE1" s="23" t="s">
        <v>406</v>
      </c>
      <c r="AF1" s="131" t="s">
        <v>61</v>
      </c>
      <c r="AG1" s="23" t="s">
        <v>407</v>
      </c>
      <c r="AH1" s="131" t="s">
        <v>408</v>
      </c>
      <c r="AI1" s="23" t="s">
        <v>401</v>
      </c>
      <c r="AJ1" s="23" t="s">
        <v>98</v>
      </c>
      <c r="AK1" s="23" t="s">
        <v>323</v>
      </c>
      <c r="AL1" s="23" t="s">
        <v>110</v>
      </c>
      <c r="AM1" s="136"/>
    </row>
    <row r="2" spans="1:39" ht="28.95" customHeight="1" x14ac:dyDescent="0.3">
      <c r="A2" s="26" t="s">
        <v>6</v>
      </c>
      <c r="B2" s="26">
        <v>17</v>
      </c>
      <c r="C2" s="26">
        <v>98</v>
      </c>
      <c r="D2" s="26" t="s">
        <v>109</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1:39" ht="28.95" customHeight="1" x14ac:dyDescent="0.3">
      <c r="A3" s="26" t="s">
        <v>6</v>
      </c>
      <c r="B3" s="26">
        <v>14</v>
      </c>
      <c r="C3" s="26">
        <v>90</v>
      </c>
      <c r="D3" s="26" t="s">
        <v>109</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row>
    <row r="4" spans="1:39" ht="28.95" customHeight="1" x14ac:dyDescent="0.3">
      <c r="A4" s="26" t="s">
        <v>6</v>
      </c>
      <c r="B4" s="26">
        <v>12</v>
      </c>
      <c r="C4" s="26">
        <v>80</v>
      </c>
      <c r="D4" s="26" t="s">
        <v>109</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row>
    <row r="5" spans="1:39" ht="28.95" customHeight="1" x14ac:dyDescent="0.3">
      <c r="A5" s="26" t="s">
        <v>6</v>
      </c>
      <c r="B5" s="26">
        <v>10</v>
      </c>
      <c r="C5" s="26">
        <v>60</v>
      </c>
      <c r="D5" s="26" t="s">
        <v>109</v>
      </c>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row>
    <row r="6" spans="1:39" s="21" customFormat="1" ht="28.95" customHeight="1" x14ac:dyDescent="0.3">
      <c r="A6" s="123" t="s">
        <v>6</v>
      </c>
      <c r="B6" s="123">
        <v>8</v>
      </c>
      <c r="C6" s="123">
        <v>50</v>
      </c>
      <c r="D6" s="124"/>
      <c r="E6" s="123">
        <v>1</v>
      </c>
      <c r="F6" s="123">
        <v>1</v>
      </c>
      <c r="G6" s="123">
        <v>1</v>
      </c>
      <c r="H6" s="124"/>
      <c r="I6" s="124"/>
      <c r="J6" s="124"/>
      <c r="K6" s="123">
        <v>1</v>
      </c>
      <c r="L6" s="124"/>
      <c r="M6" s="124"/>
      <c r="N6" s="124"/>
      <c r="O6" s="124"/>
      <c r="P6" s="123">
        <v>4</v>
      </c>
      <c r="Q6" s="123">
        <v>1</v>
      </c>
      <c r="R6" s="123"/>
      <c r="S6" s="123">
        <v>1</v>
      </c>
      <c r="T6" s="123"/>
      <c r="U6" s="123"/>
      <c r="V6" s="123">
        <v>1</v>
      </c>
      <c r="W6" s="123"/>
      <c r="X6" s="123"/>
      <c r="Y6" s="123">
        <v>3</v>
      </c>
      <c r="Z6" s="123">
        <f>SUM(E6:X6)</f>
        <v>11</v>
      </c>
      <c r="AA6" s="126">
        <f>T6/Z6*100</f>
        <v>0</v>
      </c>
      <c r="AB6" s="126">
        <f>O6/Z6*100</f>
        <v>0</v>
      </c>
      <c r="AC6" s="126">
        <f>M6/Z6*100</f>
        <v>0</v>
      </c>
      <c r="AD6" s="126">
        <f>SUM(G6,U6:V6,W6)/Z6*100</f>
        <v>18.181818181818183</v>
      </c>
      <c r="AE6" s="126">
        <f>F6/Z6*100</f>
        <v>9.0909090909090917</v>
      </c>
      <c r="AF6" s="126">
        <f>I6/Z6*100</f>
        <v>0</v>
      </c>
      <c r="AG6" s="126">
        <f>SUM(X6,R6:S6)/Z6*100</f>
        <v>9.0909090909090917</v>
      </c>
      <c r="AH6" s="129"/>
      <c r="AI6" s="129"/>
      <c r="AJ6" s="126">
        <f>SUM(P6:Q6,E6,J6:K6)/Z6*100</f>
        <v>63.636363636363633</v>
      </c>
      <c r="AK6" s="126">
        <f>SUM(AA6:AJ6)</f>
        <v>100</v>
      </c>
      <c r="AL6" s="126">
        <f>SUM(F6,N6,R6:S6,V6,X6,W6)/Z6*100</f>
        <v>27.27272727272727</v>
      </c>
      <c r="AM6" s="137"/>
    </row>
    <row r="7" spans="1:39" ht="28.95" customHeight="1" x14ac:dyDescent="0.3">
      <c r="A7" s="26" t="s">
        <v>6</v>
      </c>
      <c r="B7" s="26">
        <v>4</v>
      </c>
      <c r="C7" s="26">
        <v>41.5</v>
      </c>
      <c r="D7" s="38"/>
      <c r="E7" s="27"/>
      <c r="F7" s="27"/>
      <c r="G7" s="27"/>
      <c r="H7" s="26">
        <v>1</v>
      </c>
      <c r="I7" s="26">
        <v>2</v>
      </c>
      <c r="J7" s="26">
        <v>8</v>
      </c>
      <c r="K7" s="27"/>
      <c r="L7" s="27"/>
      <c r="M7" s="26">
        <v>1</v>
      </c>
      <c r="N7" s="27"/>
      <c r="O7" s="26">
        <v>1</v>
      </c>
      <c r="P7" s="27"/>
      <c r="Q7" s="27"/>
      <c r="R7" s="26">
        <v>60</v>
      </c>
      <c r="S7" s="26"/>
      <c r="T7" s="26">
        <v>2</v>
      </c>
      <c r="U7" s="26">
        <v>20</v>
      </c>
      <c r="V7" s="26">
        <v>25</v>
      </c>
      <c r="W7" s="26"/>
      <c r="X7" s="26">
        <v>17</v>
      </c>
      <c r="Y7" s="26">
        <v>43</v>
      </c>
      <c r="Z7" s="26">
        <f>SUM(E7:X7)</f>
        <v>137</v>
      </c>
      <c r="AA7" s="29">
        <f>T7/Z7*100</f>
        <v>1.4598540145985401</v>
      </c>
      <c r="AB7" s="39">
        <f>O7/Z7*100</f>
        <v>0.72992700729927007</v>
      </c>
      <c r="AC7" s="29">
        <f>M7/Z7*100</f>
        <v>0.72992700729927007</v>
      </c>
      <c r="AD7" s="29">
        <f>SUM(G7,U7:V7,W7)/Z7*100</f>
        <v>32.846715328467155</v>
      </c>
      <c r="AE7" s="29">
        <f>F7/Z7*100</f>
        <v>0</v>
      </c>
      <c r="AF7" s="29">
        <f>I7/Z7*100</f>
        <v>1.4598540145985401</v>
      </c>
      <c r="AG7" s="29">
        <f>SUM(X7,R7:S7)/Z7*100</f>
        <v>56.20437956204379</v>
      </c>
      <c r="AH7" s="130"/>
      <c r="AI7" s="130"/>
      <c r="AJ7" s="29">
        <f>SUM(P7:Q7,E7,J7:K7)/Z7*100</f>
        <v>5.8394160583941606</v>
      </c>
      <c r="AK7" s="29">
        <f>SUM(AA7:AJ7)</f>
        <v>99.270072992700733</v>
      </c>
      <c r="AL7" s="29">
        <f>SUM(F7,N7,R7:S7,V7,X7,W7)/Z7*100</f>
        <v>74.452554744525543</v>
      </c>
    </row>
    <row r="8" spans="1:39" ht="28.95" customHeight="1" x14ac:dyDescent="0.3">
      <c r="A8" s="26" t="s">
        <v>6</v>
      </c>
      <c r="B8" s="26">
        <v>2</v>
      </c>
      <c r="C8" s="26">
        <v>36.5</v>
      </c>
      <c r="D8" s="26" t="s">
        <v>109</v>
      </c>
      <c r="E8" s="27"/>
      <c r="F8" s="27"/>
      <c r="G8" s="27"/>
      <c r="H8" s="27"/>
      <c r="I8" s="27"/>
      <c r="J8" s="27"/>
      <c r="K8" s="27"/>
      <c r="L8" s="27"/>
      <c r="M8" s="27"/>
      <c r="N8" s="27"/>
      <c r="O8" s="27"/>
      <c r="P8" s="27"/>
      <c r="Q8" s="27"/>
      <c r="R8" s="27"/>
      <c r="S8" s="27"/>
      <c r="T8" s="27"/>
      <c r="U8" s="27"/>
      <c r="V8" s="27"/>
      <c r="W8" s="27"/>
      <c r="X8" s="27"/>
      <c r="Y8" s="27"/>
      <c r="Z8" s="27"/>
      <c r="AA8" s="130"/>
      <c r="AB8" s="130"/>
      <c r="AC8" s="130"/>
      <c r="AD8" s="130"/>
      <c r="AE8" s="130"/>
      <c r="AF8" s="130"/>
      <c r="AG8" s="130"/>
      <c r="AH8" s="130"/>
      <c r="AI8" s="130"/>
      <c r="AJ8" s="130"/>
      <c r="AK8" s="130"/>
      <c r="AL8" s="130"/>
    </row>
    <row r="9" spans="1:39" ht="28.95" customHeight="1" x14ac:dyDescent="0.3">
      <c r="A9" s="26" t="s">
        <v>107</v>
      </c>
      <c r="B9" s="26">
        <v>4</v>
      </c>
      <c r="C9" s="26">
        <v>29</v>
      </c>
      <c r="D9" s="27"/>
      <c r="E9" s="26">
        <v>12</v>
      </c>
      <c r="F9" s="27"/>
      <c r="G9" s="27"/>
      <c r="H9" s="27"/>
      <c r="I9" s="27"/>
      <c r="J9" s="26">
        <v>40</v>
      </c>
      <c r="K9" s="26"/>
      <c r="L9" s="26">
        <v>4</v>
      </c>
      <c r="M9" s="26">
        <v>1</v>
      </c>
      <c r="N9" s="26">
        <v>1</v>
      </c>
      <c r="O9" s="26">
        <v>11</v>
      </c>
      <c r="P9" s="26">
        <v>8</v>
      </c>
      <c r="Q9" s="27"/>
      <c r="R9" s="27"/>
      <c r="S9" s="27"/>
      <c r="T9" s="26">
        <v>12</v>
      </c>
      <c r="U9" s="26">
        <v>4</v>
      </c>
      <c r="V9" s="26">
        <v>8</v>
      </c>
      <c r="W9" s="26">
        <v>15</v>
      </c>
      <c r="X9" s="27"/>
      <c r="Y9" s="26">
        <v>1</v>
      </c>
      <c r="Z9" s="26">
        <f>SUM(E9:Y9)</f>
        <v>117</v>
      </c>
      <c r="AA9" s="29">
        <f>T9/Z9*100</f>
        <v>10.256410256410255</v>
      </c>
      <c r="AB9" s="39">
        <f>O9/Z9*100</f>
        <v>9.4017094017094021</v>
      </c>
      <c r="AC9" s="29">
        <f>M9/Z9*100</f>
        <v>0.85470085470085477</v>
      </c>
      <c r="AD9" s="29">
        <f>SUM(G9,U9:V9,W9)/Z9*100</f>
        <v>23.076923076923077</v>
      </c>
      <c r="AE9" s="29">
        <f>F9/Z9*100</f>
        <v>0</v>
      </c>
      <c r="AF9" s="29">
        <f>I9/Z9*100</f>
        <v>0</v>
      </c>
      <c r="AG9" s="29">
        <f>SUM(X9,R9:S9)/Z9*100</f>
        <v>0</v>
      </c>
      <c r="AH9" s="130"/>
      <c r="AI9" s="130"/>
      <c r="AJ9" s="29">
        <f>SUM(P9:Q9,E9,J9:K9)/Z9*100</f>
        <v>51.282051282051277</v>
      </c>
      <c r="AK9" s="29">
        <f>SUM(AA9:AJ9)</f>
        <v>94.871794871794862</v>
      </c>
      <c r="AL9" s="29">
        <f>SUM(F9,N9,R9:S9,V9,X9,W9)/Z9*100</f>
        <v>20.512820512820511</v>
      </c>
    </row>
  </sheetData>
  <sortState ref="A2:V8">
    <sortCondition descending="1" ref="B2:B8"/>
  </sortState>
  <pageMargins left="0.75" right="0.75" top="1" bottom="1" header="0.5" footer="0.5"/>
  <pageSetup paperSize="9" orientation="portrait" horizontalDpi="4294967292" verticalDpi="4294967292" r:id="rId1"/>
  <ignoredErrors>
    <ignoredError sqref="Z6:Z7 AD7 AG6:AG7 AJ7 AL6 AG9" formulaRange="1"/>
    <ignoredError sqref="AB6:AC6 AE7:AF7 AF6 AK6:AK7 AE9:AF9 AK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2"/>
  <sheetViews>
    <sheetView zoomScale="50" zoomScaleNormal="50" workbookViewId="0">
      <pane xSplit="6" ySplit="1" topLeftCell="AE14" activePane="bottomRight" state="frozen"/>
      <selection pane="topRight" activeCell="G1" sqref="G1"/>
      <selection pane="bottomLeft" activeCell="A2" sqref="A2"/>
      <selection pane="bottomRight" activeCell="BP17" sqref="BP17"/>
    </sheetView>
  </sheetViews>
  <sheetFormatPr baseColWidth="10" defaultColWidth="10.796875" defaultRowHeight="15.6" x14ac:dyDescent="0.3"/>
  <cols>
    <col min="1" max="1" width="10.796875" style="3"/>
    <col min="2" max="5" width="9.296875" style="3" customWidth="1"/>
    <col min="6" max="6" width="10.796875" style="3"/>
    <col min="7" max="7" width="12.5" style="1" customWidth="1"/>
    <col min="8" max="43" width="4.796875" style="3" customWidth="1"/>
    <col min="44" max="44" width="8.796875" style="1" customWidth="1"/>
    <col min="45" max="45" width="10.796875" style="1"/>
    <col min="46" max="65" width="9.19921875" style="1" customWidth="1"/>
    <col min="66" max="66" width="9.796875" style="1" customWidth="1"/>
    <col min="67" max="67" width="12.5" style="1" customWidth="1"/>
    <col min="68" max="16384" width="10.796875" style="1"/>
  </cols>
  <sheetData>
    <row r="1" spans="1:68" s="4" customFormat="1" ht="204.6" x14ac:dyDescent="0.3">
      <c r="A1" s="117" t="s">
        <v>297</v>
      </c>
      <c r="B1" s="117" t="s">
        <v>1</v>
      </c>
      <c r="C1" s="117" t="s">
        <v>2</v>
      </c>
      <c r="D1" s="117" t="s">
        <v>3</v>
      </c>
      <c r="E1" s="117" t="s">
        <v>337</v>
      </c>
      <c r="F1" s="117" t="s">
        <v>338</v>
      </c>
      <c r="G1" s="117"/>
      <c r="H1" s="115" t="s">
        <v>83</v>
      </c>
      <c r="I1" s="115" t="s">
        <v>20</v>
      </c>
      <c r="J1" s="115" t="s">
        <v>49</v>
      </c>
      <c r="K1" s="113" t="s">
        <v>360</v>
      </c>
      <c r="L1" s="115" t="s">
        <v>76</v>
      </c>
      <c r="M1" s="115" t="s">
        <v>86</v>
      </c>
      <c r="N1" s="115" t="s">
        <v>58</v>
      </c>
      <c r="O1" s="115" t="s">
        <v>69</v>
      </c>
      <c r="P1" s="115" t="s">
        <v>22</v>
      </c>
      <c r="Q1" s="115" t="s">
        <v>361</v>
      </c>
      <c r="R1" s="115" t="s">
        <v>70</v>
      </c>
      <c r="S1" s="113" t="s">
        <v>362</v>
      </c>
      <c r="T1" s="113" t="s">
        <v>363</v>
      </c>
      <c r="U1" s="113" t="s">
        <v>364</v>
      </c>
      <c r="V1" s="115" t="s">
        <v>73</v>
      </c>
      <c r="W1" s="115" t="s">
        <v>87</v>
      </c>
      <c r="X1" s="115" t="s">
        <v>26</v>
      </c>
      <c r="Y1" s="115" t="s">
        <v>35</v>
      </c>
      <c r="Z1" s="115" t="s">
        <v>75</v>
      </c>
      <c r="AA1" s="115" t="s">
        <v>55</v>
      </c>
      <c r="AB1" s="115" t="s">
        <v>38</v>
      </c>
      <c r="AC1" s="115" t="s">
        <v>51</v>
      </c>
      <c r="AD1" s="115" t="s">
        <v>72</v>
      </c>
      <c r="AE1" s="115" t="s">
        <v>365</v>
      </c>
      <c r="AF1" s="115" t="s">
        <v>53</v>
      </c>
      <c r="AG1" s="115" t="s">
        <v>409</v>
      </c>
      <c r="AH1" s="113" t="s">
        <v>366</v>
      </c>
      <c r="AI1" s="115" t="s">
        <v>77</v>
      </c>
      <c r="AJ1" s="115" t="s">
        <v>64</v>
      </c>
      <c r="AK1" s="113" t="s">
        <v>349</v>
      </c>
      <c r="AL1" s="115" t="s">
        <v>71</v>
      </c>
      <c r="AM1" s="115" t="s">
        <v>36</v>
      </c>
      <c r="AN1" s="113" t="s">
        <v>350</v>
      </c>
      <c r="AO1" s="115" t="s">
        <v>54</v>
      </c>
      <c r="AP1" s="115" t="s">
        <v>74</v>
      </c>
      <c r="AQ1" s="115" t="s">
        <v>30</v>
      </c>
      <c r="AR1" s="117" t="s">
        <v>323</v>
      </c>
      <c r="AS1" s="117"/>
      <c r="AT1" s="117" t="s">
        <v>343</v>
      </c>
      <c r="AU1" s="117" t="s">
        <v>346</v>
      </c>
      <c r="AV1" s="117" t="s">
        <v>354</v>
      </c>
      <c r="AW1" s="117" t="s">
        <v>410</v>
      </c>
      <c r="AX1" s="117" t="s">
        <v>411</v>
      </c>
      <c r="AY1" s="117" t="s">
        <v>398</v>
      </c>
      <c r="AZ1" s="117" t="s">
        <v>399</v>
      </c>
      <c r="BA1" s="119" t="s">
        <v>72</v>
      </c>
      <c r="BB1" s="117" t="s">
        <v>412</v>
      </c>
      <c r="BC1" s="117" t="s">
        <v>413</v>
      </c>
      <c r="BD1" s="117" t="s">
        <v>97</v>
      </c>
      <c r="BE1" s="117" t="s">
        <v>101</v>
      </c>
      <c r="BF1" s="117" t="s">
        <v>396</v>
      </c>
      <c r="BG1" s="117" t="s">
        <v>414</v>
      </c>
      <c r="BH1" s="117" t="s">
        <v>415</v>
      </c>
      <c r="BI1" s="119" t="s">
        <v>386</v>
      </c>
      <c r="BJ1" s="117" t="s">
        <v>99</v>
      </c>
      <c r="BK1" s="117" t="s">
        <v>416</v>
      </c>
      <c r="BL1" s="117" t="s">
        <v>98</v>
      </c>
      <c r="BM1" s="117" t="s">
        <v>325</v>
      </c>
      <c r="BN1" s="117" t="s">
        <v>323</v>
      </c>
      <c r="BO1" s="117" t="s">
        <v>110</v>
      </c>
      <c r="BP1" s="138"/>
    </row>
    <row r="2" spans="1:68" s="26" customFormat="1" ht="29.55" customHeight="1" x14ac:dyDescent="0.3">
      <c r="A2" s="26" t="s">
        <v>13</v>
      </c>
      <c r="B2" s="26">
        <v>3</v>
      </c>
      <c r="C2" s="26">
        <v>1</v>
      </c>
      <c r="D2" s="26">
        <v>4</v>
      </c>
      <c r="E2" s="26">
        <v>9</v>
      </c>
      <c r="F2" s="26">
        <v>21.214999999999996</v>
      </c>
      <c r="P2" s="26">
        <v>2</v>
      </c>
      <c r="Q2" s="26">
        <v>1</v>
      </c>
      <c r="R2" s="26">
        <v>1</v>
      </c>
      <c r="U2" s="26">
        <v>1</v>
      </c>
      <c r="X2" s="26">
        <v>3</v>
      </c>
      <c r="AA2" s="26">
        <v>2</v>
      </c>
      <c r="AD2" s="26">
        <v>1</v>
      </c>
      <c r="AH2" s="26">
        <v>12</v>
      </c>
      <c r="AK2" s="26">
        <v>45</v>
      </c>
      <c r="AM2" s="26">
        <v>14</v>
      </c>
      <c r="AN2" s="26">
        <v>7</v>
      </c>
      <c r="AO2" s="26">
        <v>80</v>
      </c>
      <c r="AQ2" s="26">
        <v>10</v>
      </c>
      <c r="AR2" s="26">
        <f>SUM(H2:AP2)</f>
        <v>169</v>
      </c>
      <c r="AT2" s="29">
        <v>0</v>
      </c>
      <c r="AU2" s="29">
        <f>SUM(H2,AN2+AE2+Z2)/AR2*100</f>
        <v>4.1420118343195274</v>
      </c>
      <c r="AV2" s="29">
        <v>0</v>
      </c>
      <c r="AW2" s="29">
        <f>SUM(P2:Q2)/AR2*100</f>
        <v>1.7751479289940828</v>
      </c>
      <c r="AX2" s="29">
        <v>0</v>
      </c>
      <c r="AY2" s="29">
        <f>SUM(X2:Y2)/AR2*100</f>
        <v>1.7751479289940828</v>
      </c>
      <c r="AZ2" s="29">
        <f>SUM(N2:O2)/AR2*100</f>
        <v>0</v>
      </c>
      <c r="BA2" s="29">
        <f>AD2/AR2*100</f>
        <v>0.59171597633136097</v>
      </c>
      <c r="BB2" s="29">
        <f>SUM(U2,K2)/AR2*100</f>
        <v>0.59171597633136097</v>
      </c>
      <c r="BC2" s="29">
        <f>M2/AR2*100</f>
        <v>0</v>
      </c>
      <c r="BD2" s="29">
        <f>SUM(V2,W2)/AR2*100</f>
        <v>0</v>
      </c>
      <c r="BE2" s="29">
        <f>SUM(J2,T2)/AR2*100</f>
        <v>0</v>
      </c>
      <c r="BF2" s="29">
        <f>SUM(R2:S2)/AR2*100</f>
        <v>0.59171597633136097</v>
      </c>
      <c r="BG2" s="29">
        <f>SUM(AB2:AC2)/AR2*100</f>
        <v>0</v>
      </c>
      <c r="BH2" s="29">
        <v>0</v>
      </c>
      <c r="BI2" s="29">
        <f>SUM(AO2:AP2,AL2:AM2)/AR2*100</f>
        <v>55.621301775147927</v>
      </c>
      <c r="BJ2" s="29">
        <f>SUM(AH2,AI2)/AR2*100</f>
        <v>7.1005917159763312</v>
      </c>
      <c r="BK2" s="29">
        <f>SUM(AK2,I2)/AR2*100</f>
        <v>26.627218934911244</v>
      </c>
      <c r="BL2" s="29">
        <f>SUM(AA2,AJ2)/AR2*100</f>
        <v>1.1834319526627219</v>
      </c>
      <c r="BM2" s="29">
        <f>100-BN2</f>
        <v>0</v>
      </c>
      <c r="BN2" s="29">
        <f>SUM(AT2:BL2)</f>
        <v>100</v>
      </c>
      <c r="BO2" s="29">
        <f>SUM(R2,Y2,AD2,AF2,AL2:AM2,AO2:AP2)/AR2*100</f>
        <v>56.80473372781065</v>
      </c>
    </row>
    <row r="3" spans="1:68" s="26" customFormat="1" ht="29.55" customHeight="1" x14ac:dyDescent="0.3">
      <c r="A3" s="26" t="s">
        <v>13</v>
      </c>
      <c r="B3" s="26">
        <v>4</v>
      </c>
      <c r="C3" s="26">
        <v>1</v>
      </c>
      <c r="D3" s="26">
        <v>33</v>
      </c>
      <c r="E3" s="26">
        <v>36</v>
      </c>
      <c r="F3" s="26">
        <v>28.994999999999997</v>
      </c>
      <c r="I3" s="26">
        <v>1</v>
      </c>
      <c r="R3" s="26">
        <v>1</v>
      </c>
      <c r="V3" s="26">
        <v>1</v>
      </c>
      <c r="X3" s="26">
        <v>1</v>
      </c>
      <c r="AI3" s="26">
        <v>1</v>
      </c>
      <c r="AK3" s="26">
        <v>8</v>
      </c>
      <c r="AL3" s="26">
        <v>2</v>
      </c>
      <c r="AM3" s="26">
        <v>3</v>
      </c>
      <c r="AN3" s="26">
        <v>1</v>
      </c>
      <c r="AO3" s="26">
        <v>9</v>
      </c>
      <c r="AP3" s="26">
        <v>3</v>
      </c>
      <c r="AQ3" s="26">
        <v>250</v>
      </c>
      <c r="AR3" s="26">
        <f t="shared" ref="AR3:AR30" si="0">SUM(H3:AP3)</f>
        <v>31</v>
      </c>
      <c r="AT3" s="29">
        <v>0</v>
      </c>
      <c r="AU3" s="29">
        <f t="shared" ref="AU3:AU30" si="1">SUM(H3,AN3+AE3+Z3)/AR3*100</f>
        <v>3.225806451612903</v>
      </c>
      <c r="AV3" s="29">
        <v>0</v>
      </c>
      <c r="AW3" s="29">
        <f t="shared" ref="AW3:AW30" si="2">SUM(P3:Q3)/AR3*100</f>
        <v>0</v>
      </c>
      <c r="AX3" s="29">
        <v>0</v>
      </c>
      <c r="AY3" s="29">
        <f t="shared" ref="AY3:AY30" si="3">SUM(X3:Y3)/AR3*100</f>
        <v>3.225806451612903</v>
      </c>
      <c r="AZ3" s="29">
        <f t="shared" ref="AZ3:AZ30" si="4">SUM(N3:O3)/AR3*100</f>
        <v>0</v>
      </c>
      <c r="BA3" s="29">
        <f t="shared" ref="BA3:BA30" si="5">AD3/AR3*100</f>
        <v>0</v>
      </c>
      <c r="BB3" s="29">
        <f t="shared" ref="BB3:BB30" si="6">SUM(U3,K3)/AR3*100</f>
        <v>0</v>
      </c>
      <c r="BC3" s="29">
        <f t="shared" ref="BC3:BC30" si="7">M3/AR3*100</f>
        <v>0</v>
      </c>
      <c r="BD3" s="29">
        <f t="shared" ref="BD3:BD30" si="8">SUM(V3,W3)/AR3*100</f>
        <v>3.225806451612903</v>
      </c>
      <c r="BE3" s="29">
        <f t="shared" ref="BE3:BE30" si="9">SUM(J3,T3)/AR3*100</f>
        <v>0</v>
      </c>
      <c r="BF3" s="29">
        <f t="shared" ref="BF3:BF30" si="10">SUM(R3:S3)/AR3*100</f>
        <v>3.225806451612903</v>
      </c>
      <c r="BG3" s="29">
        <f t="shared" ref="BG3:BG30" si="11">SUM(AB3:AC3)/AR3*100</f>
        <v>0</v>
      </c>
      <c r="BH3" s="29">
        <v>0</v>
      </c>
      <c r="BI3" s="29">
        <f t="shared" ref="BI3:BI30" si="12">SUM(AO3:AP3,AL3:AM3)/AR3*100</f>
        <v>54.838709677419352</v>
      </c>
      <c r="BJ3" s="29">
        <f t="shared" ref="BJ3:BJ30" si="13">SUM(AH3,AI3)/AR3*100</f>
        <v>3.225806451612903</v>
      </c>
      <c r="BK3" s="29">
        <f t="shared" ref="BK3:BK30" si="14">SUM(AK3,I3)/AR3*100</f>
        <v>29.032258064516132</v>
      </c>
      <c r="BL3" s="29">
        <f t="shared" ref="BL3:BL30" si="15">SUM(AA3,AJ3)/AR3*100</f>
        <v>0</v>
      </c>
      <c r="BM3" s="29">
        <f t="shared" ref="BM3:BM30" si="16">100-BN3</f>
        <v>0</v>
      </c>
      <c r="BN3" s="29">
        <f t="shared" ref="BN3:BN30" si="17">SUM(AT3:BL3)</f>
        <v>99.999999999999986</v>
      </c>
      <c r="BO3" s="29">
        <f t="shared" ref="BO3:BO30" si="18">SUM(R3,Y3,AD3,AF3,AL3:AM3,AO3:AP3)/AR3*100</f>
        <v>58.064516129032263</v>
      </c>
    </row>
    <row r="4" spans="1:68" s="26" customFormat="1" ht="29.55" customHeight="1" x14ac:dyDescent="0.3">
      <c r="A4" s="26" t="s">
        <v>13</v>
      </c>
      <c r="B4" s="26">
        <v>11</v>
      </c>
      <c r="C4" s="26">
        <v>1</v>
      </c>
      <c r="D4" s="26">
        <v>23</v>
      </c>
      <c r="E4" s="26">
        <v>26</v>
      </c>
      <c r="F4" s="26">
        <v>55.494999999999997</v>
      </c>
      <c r="I4" s="26">
        <v>14</v>
      </c>
      <c r="J4" s="26">
        <v>1</v>
      </c>
      <c r="R4" s="26">
        <v>1</v>
      </c>
      <c r="X4" s="26">
        <v>3</v>
      </c>
      <c r="AE4" s="26">
        <v>58</v>
      </c>
      <c r="AK4" s="26">
        <v>22</v>
      </c>
      <c r="AM4" s="26">
        <v>25</v>
      </c>
      <c r="AN4" s="26">
        <v>15</v>
      </c>
      <c r="AO4" s="26">
        <v>38</v>
      </c>
      <c r="AP4" s="26">
        <v>2</v>
      </c>
      <c r="AQ4" s="26">
        <v>3</v>
      </c>
      <c r="AR4" s="26">
        <f t="shared" si="0"/>
        <v>179</v>
      </c>
      <c r="AT4" s="29">
        <v>0</v>
      </c>
      <c r="AU4" s="29">
        <f t="shared" si="1"/>
        <v>40.782122905027933</v>
      </c>
      <c r="AV4" s="29">
        <v>0</v>
      </c>
      <c r="AW4" s="29">
        <f t="shared" si="2"/>
        <v>0</v>
      </c>
      <c r="AX4" s="29">
        <v>0</v>
      </c>
      <c r="AY4" s="29">
        <f t="shared" si="3"/>
        <v>1.6759776536312849</v>
      </c>
      <c r="AZ4" s="29">
        <f t="shared" si="4"/>
        <v>0</v>
      </c>
      <c r="BA4" s="29">
        <f t="shared" si="5"/>
        <v>0</v>
      </c>
      <c r="BB4" s="29">
        <f t="shared" si="6"/>
        <v>0</v>
      </c>
      <c r="BC4" s="29">
        <f t="shared" si="7"/>
        <v>0</v>
      </c>
      <c r="BD4" s="29">
        <f t="shared" si="8"/>
        <v>0</v>
      </c>
      <c r="BE4" s="29">
        <f t="shared" si="9"/>
        <v>0.55865921787709494</v>
      </c>
      <c r="BF4" s="29">
        <f t="shared" si="10"/>
        <v>0.55865921787709494</v>
      </c>
      <c r="BG4" s="29">
        <f t="shared" si="11"/>
        <v>0</v>
      </c>
      <c r="BH4" s="29">
        <v>0</v>
      </c>
      <c r="BI4" s="29">
        <f t="shared" si="12"/>
        <v>36.312849162011176</v>
      </c>
      <c r="BJ4" s="29">
        <f t="shared" si="13"/>
        <v>0</v>
      </c>
      <c r="BK4" s="29">
        <f t="shared" si="14"/>
        <v>20.11173184357542</v>
      </c>
      <c r="BL4" s="29">
        <f t="shared" si="15"/>
        <v>0</v>
      </c>
      <c r="BM4" s="29">
        <f t="shared" si="16"/>
        <v>0</v>
      </c>
      <c r="BN4" s="29">
        <f t="shared" si="17"/>
        <v>100</v>
      </c>
      <c r="BO4" s="29">
        <f t="shared" si="18"/>
        <v>36.871508379888269</v>
      </c>
    </row>
    <row r="5" spans="1:68" s="36" customFormat="1" ht="29.55" customHeight="1" x14ac:dyDescent="0.3">
      <c r="A5" s="123" t="s">
        <v>13</v>
      </c>
      <c r="B5" s="123">
        <v>12</v>
      </c>
      <c r="C5" s="123">
        <v>2</v>
      </c>
      <c r="D5" s="123">
        <v>68</v>
      </c>
      <c r="E5" s="123">
        <v>72</v>
      </c>
      <c r="F5" s="123">
        <v>61.95</v>
      </c>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v>1</v>
      </c>
      <c r="AN5" s="123">
        <v>1</v>
      </c>
      <c r="AO5" s="123"/>
      <c r="AP5" s="123"/>
      <c r="AQ5" s="123">
        <v>100</v>
      </c>
      <c r="AR5" s="123">
        <f t="shared" si="0"/>
        <v>2</v>
      </c>
      <c r="AS5" s="123"/>
      <c r="AT5" s="126">
        <v>0</v>
      </c>
      <c r="AU5" s="126">
        <f t="shared" si="1"/>
        <v>50</v>
      </c>
      <c r="AV5" s="126">
        <v>0</v>
      </c>
      <c r="AW5" s="126">
        <f t="shared" si="2"/>
        <v>0</v>
      </c>
      <c r="AX5" s="126">
        <v>0</v>
      </c>
      <c r="AY5" s="126">
        <f t="shared" si="3"/>
        <v>0</v>
      </c>
      <c r="AZ5" s="126">
        <f t="shared" si="4"/>
        <v>0</v>
      </c>
      <c r="BA5" s="126">
        <f t="shared" si="5"/>
        <v>0</v>
      </c>
      <c r="BB5" s="126">
        <f t="shared" si="6"/>
        <v>0</v>
      </c>
      <c r="BC5" s="126">
        <f t="shared" si="7"/>
        <v>0</v>
      </c>
      <c r="BD5" s="126">
        <f t="shared" si="8"/>
        <v>0</v>
      </c>
      <c r="BE5" s="126">
        <f t="shared" si="9"/>
        <v>0</v>
      </c>
      <c r="BF5" s="126">
        <f t="shared" si="10"/>
        <v>0</v>
      </c>
      <c r="BG5" s="126">
        <f t="shared" si="11"/>
        <v>0</v>
      </c>
      <c r="BH5" s="126">
        <v>0</v>
      </c>
      <c r="BI5" s="126">
        <f t="shared" si="12"/>
        <v>50</v>
      </c>
      <c r="BJ5" s="126">
        <f t="shared" si="13"/>
        <v>0</v>
      </c>
      <c r="BK5" s="126">
        <f t="shared" si="14"/>
        <v>0</v>
      </c>
      <c r="BL5" s="126">
        <f t="shared" si="15"/>
        <v>0</v>
      </c>
      <c r="BM5" s="126">
        <f t="shared" si="16"/>
        <v>0</v>
      </c>
      <c r="BN5" s="126">
        <f t="shared" si="17"/>
        <v>100</v>
      </c>
      <c r="BO5" s="126">
        <f t="shared" si="18"/>
        <v>50</v>
      </c>
    </row>
    <row r="6" spans="1:68" s="36" customFormat="1" ht="29.55" customHeight="1" x14ac:dyDescent="0.3">
      <c r="A6" s="123" t="s">
        <v>13</v>
      </c>
      <c r="B6" s="123">
        <v>12</v>
      </c>
      <c r="C6" s="123">
        <v>2</v>
      </c>
      <c r="D6" s="123">
        <v>133</v>
      </c>
      <c r="E6" s="123">
        <v>139</v>
      </c>
      <c r="F6" s="123">
        <v>62.61</v>
      </c>
      <c r="G6" s="123"/>
      <c r="H6" s="123"/>
      <c r="I6" s="123"/>
      <c r="J6" s="123"/>
      <c r="K6" s="123">
        <v>1</v>
      </c>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v>7</v>
      </c>
      <c r="AK6" s="123"/>
      <c r="AL6" s="123"/>
      <c r="AM6" s="123"/>
      <c r="AN6" s="123">
        <v>3</v>
      </c>
      <c r="AO6" s="123">
        <v>3</v>
      </c>
      <c r="AP6" s="123"/>
      <c r="AQ6" s="123">
        <v>110</v>
      </c>
      <c r="AR6" s="123">
        <f t="shared" si="0"/>
        <v>14</v>
      </c>
      <c r="AS6" s="123"/>
      <c r="AT6" s="126">
        <v>0</v>
      </c>
      <c r="AU6" s="126">
        <f t="shared" si="1"/>
        <v>21.428571428571427</v>
      </c>
      <c r="AV6" s="126">
        <v>0</v>
      </c>
      <c r="AW6" s="126">
        <f t="shared" si="2"/>
        <v>0</v>
      </c>
      <c r="AX6" s="126">
        <v>0</v>
      </c>
      <c r="AY6" s="126">
        <f t="shared" si="3"/>
        <v>0</v>
      </c>
      <c r="AZ6" s="126">
        <f t="shared" si="4"/>
        <v>0</v>
      </c>
      <c r="BA6" s="126">
        <f t="shared" si="5"/>
        <v>0</v>
      </c>
      <c r="BB6" s="126">
        <f t="shared" si="6"/>
        <v>7.1428571428571423</v>
      </c>
      <c r="BC6" s="126">
        <f t="shared" si="7"/>
        <v>0</v>
      </c>
      <c r="BD6" s="126">
        <f t="shared" si="8"/>
        <v>0</v>
      </c>
      <c r="BE6" s="126">
        <f t="shared" si="9"/>
        <v>0</v>
      </c>
      <c r="BF6" s="126">
        <f t="shared" si="10"/>
        <v>0</v>
      </c>
      <c r="BG6" s="126">
        <f t="shared" si="11"/>
        <v>0</v>
      </c>
      <c r="BH6" s="126">
        <v>0</v>
      </c>
      <c r="BI6" s="126">
        <f t="shared" si="12"/>
        <v>21.428571428571427</v>
      </c>
      <c r="BJ6" s="126">
        <f t="shared" si="13"/>
        <v>0</v>
      </c>
      <c r="BK6" s="126">
        <f t="shared" si="14"/>
        <v>0</v>
      </c>
      <c r="BL6" s="126">
        <f t="shared" si="15"/>
        <v>50</v>
      </c>
      <c r="BM6" s="126">
        <f t="shared" si="16"/>
        <v>0</v>
      </c>
      <c r="BN6" s="126">
        <f t="shared" si="17"/>
        <v>100</v>
      </c>
      <c r="BO6" s="126">
        <f t="shared" si="18"/>
        <v>21.428571428571427</v>
      </c>
    </row>
    <row r="7" spans="1:68" s="26" customFormat="1" ht="29.55" customHeight="1" x14ac:dyDescent="0.3">
      <c r="A7" s="26" t="s">
        <v>13</v>
      </c>
      <c r="B7" s="26">
        <v>14</v>
      </c>
      <c r="C7" s="26">
        <v>2</v>
      </c>
      <c r="D7" s="26">
        <v>68</v>
      </c>
      <c r="E7" s="26">
        <v>72</v>
      </c>
      <c r="F7" s="26">
        <v>69.45</v>
      </c>
      <c r="R7" s="26">
        <v>1</v>
      </c>
      <c r="AA7" s="26">
        <v>2</v>
      </c>
      <c r="AH7" s="26">
        <v>3</v>
      </c>
      <c r="AJ7" s="26">
        <v>1</v>
      </c>
      <c r="AK7" s="26">
        <v>46</v>
      </c>
      <c r="AN7" s="26">
        <v>3</v>
      </c>
      <c r="AO7" s="26">
        <v>3</v>
      </c>
      <c r="AQ7" s="26">
        <v>80</v>
      </c>
      <c r="AR7" s="26">
        <f t="shared" si="0"/>
        <v>59</v>
      </c>
      <c r="AT7" s="29">
        <v>0</v>
      </c>
      <c r="AU7" s="29">
        <f t="shared" si="1"/>
        <v>5.0847457627118651</v>
      </c>
      <c r="AV7" s="29">
        <v>0</v>
      </c>
      <c r="AW7" s="29">
        <f t="shared" si="2"/>
        <v>0</v>
      </c>
      <c r="AX7" s="29">
        <v>0</v>
      </c>
      <c r="AY7" s="29">
        <f t="shared" si="3"/>
        <v>0</v>
      </c>
      <c r="AZ7" s="29">
        <f t="shared" si="4"/>
        <v>0</v>
      </c>
      <c r="BA7" s="29">
        <f t="shared" si="5"/>
        <v>0</v>
      </c>
      <c r="BB7" s="29">
        <f t="shared" si="6"/>
        <v>0</v>
      </c>
      <c r="BC7" s="29">
        <f t="shared" si="7"/>
        <v>0</v>
      </c>
      <c r="BD7" s="29">
        <f t="shared" si="8"/>
        <v>0</v>
      </c>
      <c r="BE7" s="29">
        <f t="shared" si="9"/>
        <v>0</v>
      </c>
      <c r="BF7" s="29">
        <f t="shared" si="10"/>
        <v>1.6949152542372881</v>
      </c>
      <c r="BG7" s="29">
        <f t="shared" si="11"/>
        <v>0</v>
      </c>
      <c r="BH7" s="29">
        <v>0</v>
      </c>
      <c r="BI7" s="29">
        <f t="shared" si="12"/>
        <v>5.0847457627118651</v>
      </c>
      <c r="BJ7" s="29">
        <f t="shared" si="13"/>
        <v>5.0847457627118651</v>
      </c>
      <c r="BK7" s="29">
        <f t="shared" si="14"/>
        <v>77.966101694915253</v>
      </c>
      <c r="BL7" s="29">
        <f t="shared" si="15"/>
        <v>5.0847457627118651</v>
      </c>
      <c r="BM7" s="29">
        <f t="shared" si="16"/>
        <v>0</v>
      </c>
      <c r="BN7" s="29">
        <f t="shared" si="17"/>
        <v>100</v>
      </c>
      <c r="BO7" s="29">
        <f t="shared" si="18"/>
        <v>6.7796610169491522</v>
      </c>
    </row>
    <row r="8" spans="1:68" s="36" customFormat="1" ht="29.55" customHeight="1" x14ac:dyDescent="0.3">
      <c r="A8" s="122" t="s">
        <v>13</v>
      </c>
      <c r="B8" s="122">
        <v>14</v>
      </c>
      <c r="C8" s="122">
        <v>3</v>
      </c>
      <c r="D8" s="122">
        <v>12</v>
      </c>
      <c r="E8" s="122">
        <v>15</v>
      </c>
      <c r="F8" s="122">
        <v>70.385000000000005</v>
      </c>
      <c r="G8" s="122"/>
      <c r="H8" s="122"/>
      <c r="I8" s="122">
        <v>1</v>
      </c>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v>3</v>
      </c>
      <c r="AL8" s="122"/>
      <c r="AM8" s="122"/>
      <c r="AN8" s="122"/>
      <c r="AO8" s="122">
        <v>4</v>
      </c>
      <c r="AP8" s="122"/>
      <c r="AQ8" s="122">
        <v>10</v>
      </c>
      <c r="AR8" s="122">
        <f t="shared" si="0"/>
        <v>8</v>
      </c>
      <c r="AS8" s="122"/>
      <c r="AT8" s="125">
        <v>0</v>
      </c>
      <c r="AU8" s="125">
        <f t="shared" si="1"/>
        <v>0</v>
      </c>
      <c r="AV8" s="125">
        <v>0</v>
      </c>
      <c r="AW8" s="125">
        <f t="shared" si="2"/>
        <v>0</v>
      </c>
      <c r="AX8" s="125">
        <v>0</v>
      </c>
      <c r="AY8" s="125">
        <f t="shared" si="3"/>
        <v>0</v>
      </c>
      <c r="AZ8" s="125">
        <f t="shared" si="4"/>
        <v>0</v>
      </c>
      <c r="BA8" s="125">
        <f t="shared" si="5"/>
        <v>0</v>
      </c>
      <c r="BB8" s="125">
        <f t="shared" si="6"/>
        <v>0</v>
      </c>
      <c r="BC8" s="125">
        <f t="shared" si="7"/>
        <v>0</v>
      </c>
      <c r="BD8" s="125">
        <f t="shared" si="8"/>
        <v>0</v>
      </c>
      <c r="BE8" s="125">
        <f t="shared" si="9"/>
        <v>0</v>
      </c>
      <c r="BF8" s="125">
        <f t="shared" si="10"/>
        <v>0</v>
      </c>
      <c r="BG8" s="125">
        <f t="shared" si="11"/>
        <v>0</v>
      </c>
      <c r="BH8" s="125">
        <v>0</v>
      </c>
      <c r="BI8" s="125">
        <f t="shared" si="12"/>
        <v>50</v>
      </c>
      <c r="BJ8" s="125">
        <f t="shared" si="13"/>
        <v>0</v>
      </c>
      <c r="BK8" s="125">
        <f t="shared" si="14"/>
        <v>50</v>
      </c>
      <c r="BL8" s="125">
        <f t="shared" si="15"/>
        <v>0</v>
      </c>
      <c r="BM8" s="125">
        <f t="shared" si="16"/>
        <v>0</v>
      </c>
      <c r="BN8" s="125">
        <f t="shared" si="17"/>
        <v>100</v>
      </c>
      <c r="BO8" s="125">
        <f t="shared" si="18"/>
        <v>50</v>
      </c>
    </row>
    <row r="9" spans="1:68" s="36" customFormat="1" ht="29.55" customHeight="1" x14ac:dyDescent="0.3">
      <c r="A9" s="122" t="s">
        <v>13</v>
      </c>
      <c r="B9" s="122">
        <v>15</v>
      </c>
      <c r="C9" s="122">
        <v>1</v>
      </c>
      <c r="D9" s="122">
        <v>112</v>
      </c>
      <c r="E9" s="122">
        <v>118</v>
      </c>
      <c r="F9" s="122">
        <v>75.5</v>
      </c>
      <c r="G9" s="122"/>
      <c r="H9" s="122"/>
      <c r="I9" s="122"/>
      <c r="J9" s="122"/>
      <c r="K9" s="122"/>
      <c r="L9" s="122"/>
      <c r="M9" s="122"/>
      <c r="N9" s="122"/>
      <c r="O9" s="122"/>
      <c r="P9" s="122"/>
      <c r="Q9" s="122"/>
      <c r="R9" s="122">
        <v>1</v>
      </c>
      <c r="S9" s="122"/>
      <c r="T9" s="122"/>
      <c r="U9" s="122"/>
      <c r="V9" s="122"/>
      <c r="W9" s="122"/>
      <c r="X9" s="122"/>
      <c r="Y9" s="122"/>
      <c r="Z9" s="122"/>
      <c r="AA9" s="122"/>
      <c r="AB9" s="122"/>
      <c r="AC9" s="122"/>
      <c r="AD9" s="122"/>
      <c r="AE9" s="122">
        <v>1</v>
      </c>
      <c r="AF9" s="122"/>
      <c r="AG9" s="122"/>
      <c r="AH9" s="122"/>
      <c r="AI9" s="122"/>
      <c r="AJ9" s="122"/>
      <c r="AK9" s="122"/>
      <c r="AL9" s="122"/>
      <c r="AM9" s="122"/>
      <c r="AN9" s="122"/>
      <c r="AO9" s="122"/>
      <c r="AP9" s="122"/>
      <c r="AQ9" s="122">
        <v>100</v>
      </c>
      <c r="AR9" s="122">
        <f t="shared" si="0"/>
        <v>2</v>
      </c>
      <c r="AS9" s="122"/>
      <c r="AT9" s="125">
        <v>0</v>
      </c>
      <c r="AU9" s="125">
        <f t="shared" si="1"/>
        <v>50</v>
      </c>
      <c r="AV9" s="125">
        <v>0</v>
      </c>
      <c r="AW9" s="125">
        <f t="shared" si="2"/>
        <v>0</v>
      </c>
      <c r="AX9" s="125">
        <v>0</v>
      </c>
      <c r="AY9" s="125">
        <f t="shared" si="3"/>
        <v>0</v>
      </c>
      <c r="AZ9" s="125">
        <f t="shared" si="4"/>
        <v>0</v>
      </c>
      <c r="BA9" s="125">
        <f t="shared" si="5"/>
        <v>0</v>
      </c>
      <c r="BB9" s="125">
        <f t="shared" si="6"/>
        <v>0</v>
      </c>
      <c r="BC9" s="125">
        <f t="shared" si="7"/>
        <v>0</v>
      </c>
      <c r="BD9" s="125">
        <f t="shared" si="8"/>
        <v>0</v>
      </c>
      <c r="BE9" s="125">
        <f t="shared" si="9"/>
        <v>0</v>
      </c>
      <c r="BF9" s="125">
        <f t="shared" si="10"/>
        <v>50</v>
      </c>
      <c r="BG9" s="125">
        <f t="shared" si="11"/>
        <v>0</v>
      </c>
      <c r="BH9" s="125">
        <v>0</v>
      </c>
      <c r="BI9" s="125">
        <f t="shared" si="12"/>
        <v>0</v>
      </c>
      <c r="BJ9" s="125">
        <f t="shared" si="13"/>
        <v>0</v>
      </c>
      <c r="BK9" s="125">
        <f t="shared" si="14"/>
        <v>0</v>
      </c>
      <c r="BL9" s="125">
        <f t="shared" si="15"/>
        <v>0</v>
      </c>
      <c r="BM9" s="125">
        <f t="shared" si="16"/>
        <v>0</v>
      </c>
      <c r="BN9" s="125">
        <f t="shared" si="17"/>
        <v>100</v>
      </c>
      <c r="BO9" s="125">
        <f t="shared" si="18"/>
        <v>50</v>
      </c>
    </row>
    <row r="10" spans="1:68" s="37" customFormat="1" ht="29.55" customHeight="1" x14ac:dyDescent="0.3">
      <c r="A10" s="37" t="s">
        <v>13</v>
      </c>
      <c r="B10" s="37">
        <v>15</v>
      </c>
      <c r="C10" s="37">
        <v>3</v>
      </c>
      <c r="D10" s="37">
        <v>125</v>
      </c>
      <c r="E10" s="37">
        <v>129</v>
      </c>
      <c r="F10" s="37">
        <v>78.61999999999999</v>
      </c>
      <c r="H10" s="37">
        <v>1</v>
      </c>
      <c r="I10" s="37">
        <v>2</v>
      </c>
      <c r="R10" s="37">
        <v>1</v>
      </c>
      <c r="AG10" s="37">
        <v>2</v>
      </c>
      <c r="AK10" s="37">
        <v>35</v>
      </c>
      <c r="AM10" s="37">
        <v>1</v>
      </c>
      <c r="AN10" s="37">
        <v>4</v>
      </c>
      <c r="AQ10" s="37">
        <v>25</v>
      </c>
      <c r="AR10" s="37">
        <f t="shared" si="0"/>
        <v>46</v>
      </c>
      <c r="AT10" s="39">
        <v>0</v>
      </c>
      <c r="AU10" s="39">
        <f t="shared" si="1"/>
        <v>10.869565217391305</v>
      </c>
      <c r="AV10" s="39">
        <v>0</v>
      </c>
      <c r="AW10" s="39">
        <f t="shared" si="2"/>
        <v>0</v>
      </c>
      <c r="AX10" s="39">
        <v>0</v>
      </c>
      <c r="AY10" s="39">
        <f t="shared" si="3"/>
        <v>0</v>
      </c>
      <c r="AZ10" s="39">
        <f t="shared" si="4"/>
        <v>0</v>
      </c>
      <c r="BA10" s="39">
        <f t="shared" si="5"/>
        <v>0</v>
      </c>
      <c r="BB10" s="39">
        <f t="shared" si="6"/>
        <v>0</v>
      </c>
      <c r="BC10" s="39">
        <f t="shared" si="7"/>
        <v>0</v>
      </c>
      <c r="BD10" s="39">
        <f t="shared" si="8"/>
        <v>0</v>
      </c>
      <c r="BE10" s="39">
        <f t="shared" si="9"/>
        <v>0</v>
      </c>
      <c r="BF10" s="39">
        <f t="shared" si="10"/>
        <v>2.1739130434782608</v>
      </c>
      <c r="BG10" s="39">
        <f t="shared" si="11"/>
        <v>0</v>
      </c>
      <c r="BH10" s="39">
        <v>0</v>
      </c>
      <c r="BI10" s="39">
        <f t="shared" si="12"/>
        <v>2.1739130434782608</v>
      </c>
      <c r="BJ10" s="39">
        <f t="shared" si="13"/>
        <v>0</v>
      </c>
      <c r="BK10" s="39">
        <f t="shared" si="14"/>
        <v>80.434782608695656</v>
      </c>
      <c r="BL10" s="39">
        <f t="shared" si="15"/>
        <v>0</v>
      </c>
      <c r="BM10" s="39">
        <f t="shared" si="16"/>
        <v>4.3478260869565162</v>
      </c>
      <c r="BN10" s="39">
        <f t="shared" si="17"/>
        <v>95.652173913043484</v>
      </c>
      <c r="BO10" s="39">
        <f t="shared" si="18"/>
        <v>4.3478260869565215</v>
      </c>
    </row>
    <row r="11" spans="1:68" s="26" customFormat="1" ht="29.55" customHeight="1" x14ac:dyDescent="0.3">
      <c r="A11" s="26" t="s">
        <v>13</v>
      </c>
      <c r="B11" s="26">
        <v>16</v>
      </c>
      <c r="C11" s="26">
        <v>1</v>
      </c>
      <c r="D11" s="26">
        <v>116</v>
      </c>
      <c r="E11" s="26">
        <v>120</v>
      </c>
      <c r="F11" s="26">
        <v>79.969999999999985</v>
      </c>
      <c r="X11" s="26">
        <v>1</v>
      </c>
      <c r="Y11" s="26">
        <v>1</v>
      </c>
      <c r="AF11" s="26">
        <v>1</v>
      </c>
      <c r="AK11" s="26">
        <v>140</v>
      </c>
      <c r="AN11" s="26">
        <v>2</v>
      </c>
      <c r="AO11" s="26">
        <v>2</v>
      </c>
      <c r="AQ11" s="26">
        <v>15</v>
      </c>
      <c r="AR11" s="26">
        <f t="shared" si="0"/>
        <v>147</v>
      </c>
      <c r="AT11" s="29">
        <v>0</v>
      </c>
      <c r="AU11" s="29">
        <f t="shared" si="1"/>
        <v>1.3605442176870748</v>
      </c>
      <c r="AV11" s="29">
        <v>0</v>
      </c>
      <c r="AW11" s="29">
        <f t="shared" si="2"/>
        <v>0</v>
      </c>
      <c r="AX11" s="29">
        <v>0</v>
      </c>
      <c r="AY11" s="29">
        <f t="shared" si="3"/>
        <v>1.3605442176870748</v>
      </c>
      <c r="AZ11" s="29">
        <f t="shared" si="4"/>
        <v>0</v>
      </c>
      <c r="BA11" s="29">
        <f t="shared" si="5"/>
        <v>0</v>
      </c>
      <c r="BB11" s="29">
        <f t="shared" si="6"/>
        <v>0</v>
      </c>
      <c r="BC11" s="29">
        <f t="shared" si="7"/>
        <v>0</v>
      </c>
      <c r="BD11" s="29">
        <f t="shared" si="8"/>
        <v>0</v>
      </c>
      <c r="BE11" s="29">
        <f t="shared" si="9"/>
        <v>0</v>
      </c>
      <c r="BF11" s="29">
        <f t="shared" si="10"/>
        <v>0</v>
      </c>
      <c r="BG11" s="29">
        <f t="shared" si="11"/>
        <v>0</v>
      </c>
      <c r="BH11" s="29">
        <v>0</v>
      </c>
      <c r="BI11" s="29">
        <f t="shared" si="12"/>
        <v>1.3605442176870748</v>
      </c>
      <c r="BJ11" s="29">
        <f t="shared" si="13"/>
        <v>0</v>
      </c>
      <c r="BK11" s="29">
        <f t="shared" si="14"/>
        <v>95.238095238095227</v>
      </c>
      <c r="BL11" s="29">
        <f t="shared" si="15"/>
        <v>0</v>
      </c>
      <c r="BM11" s="29">
        <f t="shared" si="16"/>
        <v>0.68027210884355327</v>
      </c>
      <c r="BN11" s="29">
        <f t="shared" si="17"/>
        <v>99.319727891156447</v>
      </c>
      <c r="BO11" s="29">
        <f t="shared" si="18"/>
        <v>2.7210884353741496</v>
      </c>
    </row>
    <row r="12" spans="1:68" s="36" customFormat="1" ht="29.55" customHeight="1" x14ac:dyDescent="0.3">
      <c r="A12" s="122" t="s">
        <v>13</v>
      </c>
      <c r="B12" s="122">
        <v>16</v>
      </c>
      <c r="C12" s="122">
        <v>3</v>
      </c>
      <c r="D12" s="122">
        <v>61</v>
      </c>
      <c r="E12" s="122">
        <v>66</v>
      </c>
      <c r="F12" s="122">
        <v>81.74499999999999</v>
      </c>
      <c r="G12" s="122"/>
      <c r="H12" s="122"/>
      <c r="I12" s="122">
        <v>1</v>
      </c>
      <c r="J12" s="122"/>
      <c r="K12" s="122"/>
      <c r="L12" s="122"/>
      <c r="M12" s="122"/>
      <c r="N12" s="122"/>
      <c r="O12" s="122"/>
      <c r="P12" s="122"/>
      <c r="Q12" s="122"/>
      <c r="R12" s="122">
        <v>2</v>
      </c>
      <c r="S12" s="122"/>
      <c r="T12" s="122"/>
      <c r="U12" s="122"/>
      <c r="V12" s="122"/>
      <c r="W12" s="122"/>
      <c r="X12" s="122"/>
      <c r="Y12" s="122"/>
      <c r="Z12" s="122"/>
      <c r="AA12" s="122"/>
      <c r="AB12" s="122"/>
      <c r="AC12" s="122"/>
      <c r="AD12" s="122"/>
      <c r="AE12" s="122"/>
      <c r="AF12" s="122"/>
      <c r="AG12" s="122"/>
      <c r="AH12" s="122"/>
      <c r="AI12" s="122"/>
      <c r="AJ12" s="122"/>
      <c r="AK12" s="122"/>
      <c r="AL12" s="122"/>
      <c r="AM12" s="122">
        <v>2</v>
      </c>
      <c r="AN12" s="122"/>
      <c r="AO12" s="122"/>
      <c r="AP12" s="122"/>
      <c r="AQ12" s="122">
        <v>1</v>
      </c>
      <c r="AR12" s="122">
        <f t="shared" si="0"/>
        <v>5</v>
      </c>
      <c r="AS12" s="122"/>
      <c r="AT12" s="125">
        <v>0</v>
      </c>
      <c r="AU12" s="125">
        <f t="shared" si="1"/>
        <v>0</v>
      </c>
      <c r="AV12" s="125">
        <v>0</v>
      </c>
      <c r="AW12" s="125">
        <f t="shared" si="2"/>
        <v>0</v>
      </c>
      <c r="AX12" s="125">
        <v>0</v>
      </c>
      <c r="AY12" s="125">
        <f t="shared" si="3"/>
        <v>0</v>
      </c>
      <c r="AZ12" s="125">
        <f t="shared" si="4"/>
        <v>0</v>
      </c>
      <c r="BA12" s="125">
        <f t="shared" si="5"/>
        <v>0</v>
      </c>
      <c r="BB12" s="125">
        <f t="shared" si="6"/>
        <v>0</v>
      </c>
      <c r="BC12" s="125">
        <f t="shared" si="7"/>
        <v>0</v>
      </c>
      <c r="BD12" s="125">
        <f t="shared" si="8"/>
        <v>0</v>
      </c>
      <c r="BE12" s="125">
        <f t="shared" si="9"/>
        <v>0</v>
      </c>
      <c r="BF12" s="125">
        <f t="shared" si="10"/>
        <v>40</v>
      </c>
      <c r="BG12" s="125">
        <f t="shared" si="11"/>
        <v>0</v>
      </c>
      <c r="BH12" s="125">
        <v>0</v>
      </c>
      <c r="BI12" s="125">
        <f t="shared" si="12"/>
        <v>40</v>
      </c>
      <c r="BJ12" s="125">
        <f t="shared" si="13"/>
        <v>0</v>
      </c>
      <c r="BK12" s="125">
        <f t="shared" si="14"/>
        <v>20</v>
      </c>
      <c r="BL12" s="125">
        <f t="shared" si="15"/>
        <v>0</v>
      </c>
      <c r="BM12" s="125">
        <f t="shared" si="16"/>
        <v>0</v>
      </c>
      <c r="BN12" s="125">
        <f t="shared" si="17"/>
        <v>100</v>
      </c>
      <c r="BO12" s="125">
        <f t="shared" si="18"/>
        <v>80</v>
      </c>
    </row>
    <row r="13" spans="1:68" s="36" customFormat="1" ht="29.55" customHeight="1" x14ac:dyDescent="0.3">
      <c r="A13" s="122" t="s">
        <v>13</v>
      </c>
      <c r="B13" s="122">
        <v>17</v>
      </c>
      <c r="C13" s="122">
        <v>2</v>
      </c>
      <c r="D13" s="122">
        <v>120</v>
      </c>
      <c r="E13" s="122">
        <v>125</v>
      </c>
      <c r="F13" s="122">
        <v>84.975000000000009</v>
      </c>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v>10</v>
      </c>
      <c r="AL13" s="122"/>
      <c r="AM13" s="122"/>
      <c r="AN13" s="122"/>
      <c r="AO13" s="122"/>
      <c r="AP13" s="122"/>
      <c r="AQ13" s="122">
        <v>50</v>
      </c>
      <c r="AR13" s="122">
        <f t="shared" si="0"/>
        <v>10</v>
      </c>
      <c r="AS13" s="122"/>
      <c r="AT13" s="125">
        <v>0</v>
      </c>
      <c r="AU13" s="125">
        <f t="shared" si="1"/>
        <v>0</v>
      </c>
      <c r="AV13" s="125">
        <v>0</v>
      </c>
      <c r="AW13" s="125">
        <f t="shared" si="2"/>
        <v>0</v>
      </c>
      <c r="AX13" s="125">
        <v>0</v>
      </c>
      <c r="AY13" s="125">
        <f t="shared" si="3"/>
        <v>0</v>
      </c>
      <c r="AZ13" s="125">
        <f t="shared" si="4"/>
        <v>0</v>
      </c>
      <c r="BA13" s="125">
        <f t="shared" si="5"/>
        <v>0</v>
      </c>
      <c r="BB13" s="125">
        <f t="shared" si="6"/>
        <v>0</v>
      </c>
      <c r="BC13" s="125">
        <f t="shared" si="7"/>
        <v>0</v>
      </c>
      <c r="BD13" s="125">
        <f t="shared" si="8"/>
        <v>0</v>
      </c>
      <c r="BE13" s="125">
        <f t="shared" si="9"/>
        <v>0</v>
      </c>
      <c r="BF13" s="125">
        <f t="shared" si="10"/>
        <v>0</v>
      </c>
      <c r="BG13" s="125">
        <f t="shared" si="11"/>
        <v>0</v>
      </c>
      <c r="BH13" s="125">
        <v>0</v>
      </c>
      <c r="BI13" s="125">
        <f t="shared" si="12"/>
        <v>0</v>
      </c>
      <c r="BJ13" s="125">
        <f t="shared" si="13"/>
        <v>0</v>
      </c>
      <c r="BK13" s="125">
        <f t="shared" si="14"/>
        <v>100</v>
      </c>
      <c r="BL13" s="125">
        <f t="shared" si="15"/>
        <v>0</v>
      </c>
      <c r="BM13" s="125">
        <f t="shared" si="16"/>
        <v>0</v>
      </c>
      <c r="BN13" s="125">
        <f t="shared" si="17"/>
        <v>100</v>
      </c>
      <c r="BO13" s="125">
        <f t="shared" si="18"/>
        <v>0</v>
      </c>
    </row>
    <row r="14" spans="1:68" s="26" customFormat="1" ht="29.55" customHeight="1" x14ac:dyDescent="0.3">
      <c r="A14" s="26" t="s">
        <v>13</v>
      </c>
      <c r="B14" s="26">
        <v>18</v>
      </c>
      <c r="C14" s="26">
        <v>1</v>
      </c>
      <c r="D14" s="26">
        <v>35</v>
      </c>
      <c r="E14" s="26">
        <v>40</v>
      </c>
      <c r="F14" s="26">
        <v>87.125</v>
      </c>
      <c r="H14" s="26">
        <v>1</v>
      </c>
      <c r="I14" s="26">
        <v>10</v>
      </c>
      <c r="J14" s="26">
        <v>1</v>
      </c>
      <c r="M14" s="26">
        <v>1</v>
      </c>
      <c r="R14" s="26">
        <v>13</v>
      </c>
      <c r="T14" s="26">
        <v>1</v>
      </c>
      <c r="X14" s="26">
        <v>8</v>
      </c>
      <c r="AC14" s="26">
        <v>1</v>
      </c>
      <c r="AE14" s="26">
        <v>1</v>
      </c>
      <c r="AK14" s="26">
        <v>10</v>
      </c>
      <c r="AM14" s="26">
        <v>4</v>
      </c>
      <c r="AN14" s="26">
        <v>2</v>
      </c>
      <c r="AO14" s="26">
        <v>11</v>
      </c>
      <c r="AQ14" s="26">
        <v>45</v>
      </c>
      <c r="AR14" s="26">
        <f t="shared" si="0"/>
        <v>64</v>
      </c>
      <c r="AT14" s="29">
        <v>0</v>
      </c>
      <c r="AU14" s="29">
        <f t="shared" si="1"/>
        <v>6.25</v>
      </c>
      <c r="AV14" s="29">
        <v>0</v>
      </c>
      <c r="AW14" s="29">
        <f t="shared" si="2"/>
        <v>0</v>
      </c>
      <c r="AX14" s="29">
        <v>0</v>
      </c>
      <c r="AY14" s="29">
        <f t="shared" si="3"/>
        <v>12.5</v>
      </c>
      <c r="AZ14" s="29">
        <f t="shared" si="4"/>
        <v>0</v>
      </c>
      <c r="BA14" s="29">
        <f t="shared" si="5"/>
        <v>0</v>
      </c>
      <c r="BB14" s="29">
        <f t="shared" si="6"/>
        <v>0</v>
      </c>
      <c r="BC14" s="29">
        <f t="shared" si="7"/>
        <v>1.5625</v>
      </c>
      <c r="BD14" s="29">
        <f t="shared" si="8"/>
        <v>0</v>
      </c>
      <c r="BE14" s="29">
        <f t="shared" si="9"/>
        <v>3.125</v>
      </c>
      <c r="BF14" s="29">
        <f t="shared" si="10"/>
        <v>20.3125</v>
      </c>
      <c r="BG14" s="29">
        <f t="shared" si="11"/>
        <v>1.5625</v>
      </c>
      <c r="BH14" s="29">
        <v>0</v>
      </c>
      <c r="BI14" s="29">
        <f t="shared" si="12"/>
        <v>23.4375</v>
      </c>
      <c r="BJ14" s="29">
        <f t="shared" si="13"/>
        <v>0</v>
      </c>
      <c r="BK14" s="29">
        <f t="shared" si="14"/>
        <v>31.25</v>
      </c>
      <c r="BL14" s="29">
        <f t="shared" si="15"/>
        <v>0</v>
      </c>
      <c r="BM14" s="29">
        <f t="shared" si="16"/>
        <v>0</v>
      </c>
      <c r="BN14" s="29">
        <f t="shared" si="17"/>
        <v>100</v>
      </c>
      <c r="BO14" s="26">
        <f t="shared" si="18"/>
        <v>43.75</v>
      </c>
    </row>
    <row r="15" spans="1:68" s="26" customFormat="1" ht="29.55" customHeight="1" x14ac:dyDescent="0.3">
      <c r="A15" s="26" t="s">
        <v>13</v>
      </c>
      <c r="B15" s="26">
        <v>18</v>
      </c>
      <c r="C15" s="26">
        <v>3</v>
      </c>
      <c r="D15" s="26">
        <v>122</v>
      </c>
      <c r="E15" s="26">
        <v>126</v>
      </c>
      <c r="F15" s="26">
        <v>90.99</v>
      </c>
      <c r="R15" s="26">
        <v>18</v>
      </c>
      <c r="S15" s="26">
        <v>1</v>
      </c>
      <c r="X15" s="26">
        <v>1</v>
      </c>
      <c r="AA15" s="26">
        <v>3</v>
      </c>
      <c r="AE15" s="26">
        <v>8</v>
      </c>
      <c r="AK15" s="26">
        <v>36</v>
      </c>
      <c r="AL15" s="26">
        <v>1</v>
      </c>
      <c r="AM15" s="26">
        <v>40</v>
      </c>
      <c r="AN15" s="26">
        <v>16</v>
      </c>
      <c r="AO15" s="26">
        <v>3</v>
      </c>
      <c r="AQ15" s="26">
        <v>22</v>
      </c>
      <c r="AR15" s="26">
        <f t="shared" si="0"/>
        <v>127</v>
      </c>
      <c r="AT15" s="29">
        <v>0</v>
      </c>
      <c r="AU15" s="29">
        <f t="shared" si="1"/>
        <v>18.897637795275589</v>
      </c>
      <c r="AV15" s="29">
        <v>0</v>
      </c>
      <c r="AW15" s="29">
        <f t="shared" si="2"/>
        <v>0</v>
      </c>
      <c r="AX15" s="29">
        <v>0</v>
      </c>
      <c r="AY15" s="29">
        <f t="shared" si="3"/>
        <v>0.78740157480314954</v>
      </c>
      <c r="AZ15" s="29">
        <f t="shared" si="4"/>
        <v>0</v>
      </c>
      <c r="BA15" s="29">
        <f t="shared" si="5"/>
        <v>0</v>
      </c>
      <c r="BB15" s="29">
        <f t="shared" si="6"/>
        <v>0</v>
      </c>
      <c r="BC15" s="29">
        <f t="shared" si="7"/>
        <v>0</v>
      </c>
      <c r="BD15" s="29">
        <f t="shared" si="8"/>
        <v>0</v>
      </c>
      <c r="BE15" s="29">
        <f t="shared" si="9"/>
        <v>0</v>
      </c>
      <c r="BF15" s="29">
        <f t="shared" si="10"/>
        <v>14.960629921259844</v>
      </c>
      <c r="BG15" s="29">
        <f t="shared" si="11"/>
        <v>0</v>
      </c>
      <c r="BH15" s="29">
        <v>0</v>
      </c>
      <c r="BI15" s="29">
        <f t="shared" si="12"/>
        <v>34.645669291338585</v>
      </c>
      <c r="BJ15" s="29">
        <f t="shared" si="13"/>
        <v>0</v>
      </c>
      <c r="BK15" s="29">
        <f t="shared" si="14"/>
        <v>28.346456692913385</v>
      </c>
      <c r="BL15" s="29">
        <f t="shared" si="15"/>
        <v>2.3622047244094486</v>
      </c>
      <c r="BM15" s="29">
        <f t="shared" si="16"/>
        <v>0</v>
      </c>
      <c r="BN15" s="29">
        <f t="shared" si="17"/>
        <v>100</v>
      </c>
      <c r="BO15" s="29">
        <f t="shared" si="18"/>
        <v>48.818897637795274</v>
      </c>
    </row>
    <row r="16" spans="1:68" s="26" customFormat="1" ht="29.55" customHeight="1" x14ac:dyDescent="0.3">
      <c r="A16" s="26" t="s">
        <v>13</v>
      </c>
      <c r="B16" s="26">
        <v>19</v>
      </c>
      <c r="C16" s="26">
        <v>2</v>
      </c>
      <c r="D16" s="26">
        <v>81</v>
      </c>
      <c r="E16" s="26">
        <v>85</v>
      </c>
      <c r="F16" s="26">
        <v>93.58</v>
      </c>
      <c r="I16" s="26">
        <v>2</v>
      </c>
      <c r="R16" s="26">
        <v>5</v>
      </c>
      <c r="X16" s="26">
        <v>1</v>
      </c>
      <c r="Y16" s="26">
        <v>2</v>
      </c>
      <c r="AD16" s="26">
        <v>5</v>
      </c>
      <c r="AH16" s="26">
        <v>4</v>
      </c>
      <c r="AK16" s="26">
        <v>22</v>
      </c>
      <c r="AM16" s="26">
        <v>9</v>
      </c>
      <c r="AN16" s="26">
        <v>11</v>
      </c>
      <c r="AO16" s="26">
        <v>91</v>
      </c>
      <c r="AQ16" s="26">
        <v>12</v>
      </c>
      <c r="AR16" s="26">
        <f t="shared" si="0"/>
        <v>152</v>
      </c>
      <c r="AT16" s="29">
        <v>0</v>
      </c>
      <c r="AU16" s="29">
        <f t="shared" si="1"/>
        <v>7.2368421052631584</v>
      </c>
      <c r="AV16" s="29">
        <v>0</v>
      </c>
      <c r="AW16" s="29">
        <f t="shared" si="2"/>
        <v>0</v>
      </c>
      <c r="AX16" s="29">
        <v>0</v>
      </c>
      <c r="AY16" s="29">
        <f t="shared" si="3"/>
        <v>1.9736842105263157</v>
      </c>
      <c r="AZ16" s="29">
        <f t="shared" si="4"/>
        <v>0</v>
      </c>
      <c r="BA16" s="29">
        <f t="shared" si="5"/>
        <v>3.2894736842105261</v>
      </c>
      <c r="BB16" s="29">
        <f t="shared" si="6"/>
        <v>0</v>
      </c>
      <c r="BC16" s="29">
        <f t="shared" si="7"/>
        <v>0</v>
      </c>
      <c r="BD16" s="29">
        <f t="shared" si="8"/>
        <v>0</v>
      </c>
      <c r="BE16" s="29">
        <f t="shared" si="9"/>
        <v>0</v>
      </c>
      <c r="BF16" s="29">
        <f t="shared" si="10"/>
        <v>3.2894736842105261</v>
      </c>
      <c r="BG16" s="29">
        <f t="shared" si="11"/>
        <v>0</v>
      </c>
      <c r="BH16" s="29">
        <v>0</v>
      </c>
      <c r="BI16" s="29">
        <f t="shared" si="12"/>
        <v>65.789473684210535</v>
      </c>
      <c r="BJ16" s="29">
        <f t="shared" si="13"/>
        <v>2.6315789473684208</v>
      </c>
      <c r="BK16" s="29">
        <f t="shared" si="14"/>
        <v>15.789473684210526</v>
      </c>
      <c r="BL16" s="29">
        <f t="shared" si="15"/>
        <v>0</v>
      </c>
      <c r="BM16" s="29">
        <f t="shared" si="16"/>
        <v>0</v>
      </c>
      <c r="BN16" s="29">
        <f t="shared" si="17"/>
        <v>100</v>
      </c>
      <c r="BO16" s="29">
        <f t="shared" si="18"/>
        <v>73.68421052631578</v>
      </c>
    </row>
    <row r="17" spans="1:67" s="26" customFormat="1" ht="29.55" customHeight="1" x14ac:dyDescent="0.3">
      <c r="A17" s="26" t="s">
        <v>13</v>
      </c>
      <c r="B17" s="26">
        <v>20</v>
      </c>
      <c r="C17" s="26">
        <v>1</v>
      </c>
      <c r="D17" s="26">
        <v>51</v>
      </c>
      <c r="E17" s="26">
        <v>55</v>
      </c>
      <c r="F17" s="26">
        <v>96.28</v>
      </c>
      <c r="R17" s="26">
        <v>16</v>
      </c>
      <c r="AF17" s="26">
        <v>1</v>
      </c>
      <c r="AK17" s="26">
        <v>36</v>
      </c>
      <c r="AL17" s="26">
        <v>1</v>
      </c>
      <c r="AM17" s="26">
        <v>39</v>
      </c>
      <c r="AN17" s="26">
        <v>5</v>
      </c>
      <c r="AO17" s="26">
        <v>48</v>
      </c>
      <c r="AQ17" s="26">
        <v>12</v>
      </c>
      <c r="AR17" s="26">
        <f t="shared" si="0"/>
        <v>146</v>
      </c>
      <c r="AT17" s="29">
        <v>0</v>
      </c>
      <c r="AU17" s="29">
        <f t="shared" si="1"/>
        <v>3.4246575342465753</v>
      </c>
      <c r="AV17" s="29">
        <v>0</v>
      </c>
      <c r="AW17" s="29">
        <f t="shared" si="2"/>
        <v>0</v>
      </c>
      <c r="AX17" s="29">
        <v>0</v>
      </c>
      <c r="AY17" s="29">
        <f t="shared" si="3"/>
        <v>0</v>
      </c>
      <c r="AZ17" s="29">
        <f t="shared" si="4"/>
        <v>0</v>
      </c>
      <c r="BA17" s="29">
        <f t="shared" si="5"/>
        <v>0</v>
      </c>
      <c r="BB17" s="29">
        <f t="shared" si="6"/>
        <v>0</v>
      </c>
      <c r="BC17" s="29">
        <f t="shared" si="7"/>
        <v>0</v>
      </c>
      <c r="BD17" s="29">
        <f t="shared" si="8"/>
        <v>0</v>
      </c>
      <c r="BE17" s="29">
        <f t="shared" si="9"/>
        <v>0</v>
      </c>
      <c r="BF17" s="29">
        <f t="shared" si="10"/>
        <v>10.95890410958904</v>
      </c>
      <c r="BG17" s="29">
        <f t="shared" si="11"/>
        <v>0</v>
      </c>
      <c r="BH17" s="29">
        <v>0</v>
      </c>
      <c r="BI17" s="29">
        <f t="shared" si="12"/>
        <v>60.273972602739725</v>
      </c>
      <c r="BJ17" s="29">
        <f t="shared" si="13"/>
        <v>0</v>
      </c>
      <c r="BK17" s="29">
        <f t="shared" si="14"/>
        <v>24.657534246575342</v>
      </c>
      <c r="BL17" s="29">
        <f t="shared" si="15"/>
        <v>0</v>
      </c>
      <c r="BM17" s="29">
        <f t="shared" si="16"/>
        <v>0.68493150684932402</v>
      </c>
      <c r="BN17" s="29">
        <f t="shared" si="17"/>
        <v>99.315068493150676</v>
      </c>
      <c r="BO17" s="29">
        <f t="shared" si="18"/>
        <v>71.917808219178085</v>
      </c>
    </row>
    <row r="18" spans="1:67" s="26" customFormat="1" ht="29.55" customHeight="1" x14ac:dyDescent="0.3">
      <c r="A18" s="26" t="s">
        <v>13</v>
      </c>
      <c r="B18" s="26">
        <v>20</v>
      </c>
      <c r="C18" s="26">
        <v>3</v>
      </c>
      <c r="D18" s="26">
        <v>10</v>
      </c>
      <c r="E18" s="26">
        <v>15</v>
      </c>
      <c r="F18" s="26">
        <v>98.875</v>
      </c>
      <c r="P18" s="26">
        <v>1</v>
      </c>
      <c r="R18" s="26">
        <v>1</v>
      </c>
      <c r="S18" s="26">
        <v>11</v>
      </c>
      <c r="X18" s="26">
        <v>2</v>
      </c>
      <c r="AA18" s="26">
        <v>1</v>
      </c>
      <c r="AD18" s="26">
        <v>1</v>
      </c>
      <c r="AE18" s="26">
        <v>5</v>
      </c>
      <c r="AF18" s="26">
        <v>3</v>
      </c>
      <c r="AK18" s="26">
        <v>20</v>
      </c>
      <c r="AM18" s="26">
        <v>20</v>
      </c>
      <c r="AN18" s="26">
        <v>1</v>
      </c>
      <c r="AO18" s="26">
        <v>6</v>
      </c>
      <c r="AQ18" s="26">
        <v>18</v>
      </c>
      <c r="AR18" s="26">
        <f t="shared" si="0"/>
        <v>72</v>
      </c>
      <c r="AT18" s="29">
        <v>0</v>
      </c>
      <c r="AU18" s="29">
        <f t="shared" si="1"/>
        <v>8.3333333333333321</v>
      </c>
      <c r="AV18" s="29">
        <v>0</v>
      </c>
      <c r="AW18" s="29">
        <f t="shared" si="2"/>
        <v>1.3888888888888888</v>
      </c>
      <c r="AX18" s="29">
        <v>0</v>
      </c>
      <c r="AY18" s="29">
        <f t="shared" si="3"/>
        <v>2.7777777777777777</v>
      </c>
      <c r="AZ18" s="29">
        <f t="shared" si="4"/>
        <v>0</v>
      </c>
      <c r="BA18" s="29">
        <f t="shared" si="5"/>
        <v>1.3888888888888888</v>
      </c>
      <c r="BB18" s="29">
        <f t="shared" si="6"/>
        <v>0</v>
      </c>
      <c r="BC18" s="29">
        <f t="shared" si="7"/>
        <v>0</v>
      </c>
      <c r="BD18" s="29">
        <f t="shared" si="8"/>
        <v>0</v>
      </c>
      <c r="BE18" s="29">
        <f t="shared" si="9"/>
        <v>0</v>
      </c>
      <c r="BF18" s="29">
        <f t="shared" si="10"/>
        <v>16.666666666666664</v>
      </c>
      <c r="BG18" s="29">
        <f t="shared" si="11"/>
        <v>0</v>
      </c>
      <c r="BH18" s="29">
        <v>0</v>
      </c>
      <c r="BI18" s="29">
        <f t="shared" si="12"/>
        <v>36.111111111111107</v>
      </c>
      <c r="BJ18" s="29">
        <f t="shared" si="13"/>
        <v>0</v>
      </c>
      <c r="BK18" s="29">
        <f t="shared" si="14"/>
        <v>27.777777777777779</v>
      </c>
      <c r="BL18" s="29">
        <f t="shared" si="15"/>
        <v>1.3888888888888888</v>
      </c>
      <c r="BM18" s="29">
        <f t="shared" si="16"/>
        <v>4.1666666666666856</v>
      </c>
      <c r="BN18" s="29">
        <f t="shared" si="17"/>
        <v>95.833333333333314</v>
      </c>
      <c r="BO18" s="29">
        <f t="shared" si="18"/>
        <v>43.055555555555557</v>
      </c>
    </row>
    <row r="19" spans="1:67" s="26" customFormat="1" ht="29.55" customHeight="1" x14ac:dyDescent="0.3">
      <c r="A19" s="26" t="s">
        <v>13</v>
      </c>
      <c r="B19" s="26">
        <v>21</v>
      </c>
      <c r="C19" s="26">
        <v>1</v>
      </c>
      <c r="D19" s="26">
        <v>79</v>
      </c>
      <c r="E19" s="26">
        <v>84</v>
      </c>
      <c r="F19" s="26">
        <v>101.06500000000001</v>
      </c>
      <c r="O19" s="26">
        <v>1</v>
      </c>
      <c r="R19" s="26">
        <v>14</v>
      </c>
      <c r="W19" s="26">
        <v>1</v>
      </c>
      <c r="X19" s="26">
        <v>2</v>
      </c>
      <c r="AD19" s="26">
        <v>4</v>
      </c>
      <c r="AE19" s="26">
        <v>3</v>
      </c>
      <c r="AM19" s="26">
        <v>7</v>
      </c>
      <c r="AN19" s="26">
        <v>2</v>
      </c>
      <c r="AO19" s="26">
        <v>12</v>
      </c>
      <c r="AQ19" s="26">
        <v>15</v>
      </c>
      <c r="AR19" s="26">
        <f t="shared" si="0"/>
        <v>46</v>
      </c>
      <c r="AT19" s="29">
        <v>0</v>
      </c>
      <c r="AU19" s="29">
        <f t="shared" si="1"/>
        <v>10.869565217391305</v>
      </c>
      <c r="AV19" s="29">
        <v>0</v>
      </c>
      <c r="AW19" s="29">
        <f t="shared" si="2"/>
        <v>0</v>
      </c>
      <c r="AX19" s="29">
        <v>0</v>
      </c>
      <c r="AY19" s="29">
        <f t="shared" si="3"/>
        <v>4.3478260869565215</v>
      </c>
      <c r="AZ19" s="29">
        <f t="shared" si="4"/>
        <v>2.1739130434782608</v>
      </c>
      <c r="BA19" s="29">
        <f t="shared" si="5"/>
        <v>8.695652173913043</v>
      </c>
      <c r="BB19" s="29">
        <f t="shared" si="6"/>
        <v>0</v>
      </c>
      <c r="BC19" s="29">
        <f t="shared" si="7"/>
        <v>0</v>
      </c>
      <c r="BD19" s="29">
        <f t="shared" si="8"/>
        <v>2.1739130434782608</v>
      </c>
      <c r="BE19" s="29">
        <f t="shared" si="9"/>
        <v>0</v>
      </c>
      <c r="BF19" s="29">
        <f t="shared" si="10"/>
        <v>30.434782608695656</v>
      </c>
      <c r="BG19" s="29">
        <f t="shared" si="11"/>
        <v>0</v>
      </c>
      <c r="BH19" s="29">
        <v>0</v>
      </c>
      <c r="BI19" s="29">
        <f t="shared" si="12"/>
        <v>41.304347826086953</v>
      </c>
      <c r="BJ19" s="29">
        <f t="shared" si="13"/>
        <v>0</v>
      </c>
      <c r="BK19" s="29">
        <f t="shared" si="14"/>
        <v>0</v>
      </c>
      <c r="BL19" s="29">
        <f t="shared" si="15"/>
        <v>0</v>
      </c>
      <c r="BM19" s="29">
        <f t="shared" si="16"/>
        <v>0</v>
      </c>
      <c r="BN19" s="29">
        <f t="shared" si="17"/>
        <v>100</v>
      </c>
      <c r="BO19" s="29">
        <f t="shared" si="18"/>
        <v>80.434782608695656</v>
      </c>
    </row>
    <row r="20" spans="1:67" s="26" customFormat="1" ht="29.55" customHeight="1" x14ac:dyDescent="0.3">
      <c r="A20" s="26" t="s">
        <v>13</v>
      </c>
      <c r="B20" s="26">
        <v>21</v>
      </c>
      <c r="C20" s="26">
        <v>2</v>
      </c>
      <c r="D20" s="26">
        <v>77</v>
      </c>
      <c r="E20" s="26">
        <v>81</v>
      </c>
      <c r="F20" s="26">
        <v>102.53999999999999</v>
      </c>
      <c r="R20" s="26">
        <v>3</v>
      </c>
      <c r="AA20" s="26">
        <v>4</v>
      </c>
      <c r="AD20" s="26">
        <v>1</v>
      </c>
      <c r="AE20" s="26">
        <v>2</v>
      </c>
      <c r="AF20" s="26">
        <v>2</v>
      </c>
      <c r="AK20" s="26">
        <v>10</v>
      </c>
      <c r="AM20" s="26">
        <v>27</v>
      </c>
      <c r="AN20" s="26">
        <v>5</v>
      </c>
      <c r="AO20" s="26">
        <v>100</v>
      </c>
      <c r="AP20" s="26">
        <v>2</v>
      </c>
      <c r="AQ20" s="26">
        <v>20</v>
      </c>
      <c r="AR20" s="26">
        <f t="shared" si="0"/>
        <v>156</v>
      </c>
      <c r="AT20" s="29">
        <v>0</v>
      </c>
      <c r="AU20" s="29">
        <f t="shared" si="1"/>
        <v>4.4871794871794872</v>
      </c>
      <c r="AV20" s="29">
        <v>0</v>
      </c>
      <c r="AW20" s="29">
        <f t="shared" si="2"/>
        <v>0</v>
      </c>
      <c r="AX20" s="29">
        <v>0</v>
      </c>
      <c r="AY20" s="29">
        <f t="shared" si="3"/>
        <v>0</v>
      </c>
      <c r="AZ20" s="29">
        <f t="shared" si="4"/>
        <v>0</v>
      </c>
      <c r="BA20" s="29">
        <f t="shared" si="5"/>
        <v>0.64102564102564097</v>
      </c>
      <c r="BB20" s="29">
        <f t="shared" si="6"/>
        <v>0</v>
      </c>
      <c r="BC20" s="29">
        <f t="shared" si="7"/>
        <v>0</v>
      </c>
      <c r="BD20" s="29">
        <f t="shared" si="8"/>
        <v>0</v>
      </c>
      <c r="BE20" s="29">
        <f t="shared" si="9"/>
        <v>0</v>
      </c>
      <c r="BF20" s="29">
        <f t="shared" si="10"/>
        <v>1.9230769230769231</v>
      </c>
      <c r="BG20" s="29">
        <f t="shared" si="11"/>
        <v>0</v>
      </c>
      <c r="BH20" s="29">
        <v>0</v>
      </c>
      <c r="BI20" s="29">
        <f t="shared" si="12"/>
        <v>82.692307692307693</v>
      </c>
      <c r="BJ20" s="29">
        <f t="shared" si="13"/>
        <v>0</v>
      </c>
      <c r="BK20" s="29">
        <f t="shared" si="14"/>
        <v>6.4102564102564097</v>
      </c>
      <c r="BL20" s="29">
        <f t="shared" si="15"/>
        <v>2.5641025641025639</v>
      </c>
      <c r="BM20" s="29">
        <f t="shared" si="16"/>
        <v>1.2820512820512704</v>
      </c>
      <c r="BN20" s="29">
        <f t="shared" si="17"/>
        <v>98.71794871794873</v>
      </c>
      <c r="BO20" s="29">
        <f t="shared" si="18"/>
        <v>86.538461538461547</v>
      </c>
    </row>
    <row r="21" spans="1:67" s="37" customFormat="1" ht="29.55" customHeight="1" x14ac:dyDescent="0.3">
      <c r="A21" s="37" t="s">
        <v>13</v>
      </c>
      <c r="B21" s="37">
        <v>22</v>
      </c>
      <c r="C21" s="37">
        <v>1</v>
      </c>
      <c r="D21" s="37">
        <v>68</v>
      </c>
      <c r="E21" s="37">
        <v>73</v>
      </c>
      <c r="F21" s="37">
        <v>105.45500000000001</v>
      </c>
      <c r="R21" s="37">
        <v>1</v>
      </c>
      <c r="AD21" s="37">
        <v>1</v>
      </c>
      <c r="AK21" s="37">
        <v>23</v>
      </c>
      <c r="AN21" s="37">
        <v>2</v>
      </c>
      <c r="AO21" s="37">
        <v>2</v>
      </c>
      <c r="AQ21" s="37">
        <v>13</v>
      </c>
      <c r="AR21" s="37">
        <f t="shared" si="0"/>
        <v>29</v>
      </c>
      <c r="AT21" s="39">
        <v>0</v>
      </c>
      <c r="AU21" s="39">
        <f t="shared" si="1"/>
        <v>6.8965517241379306</v>
      </c>
      <c r="AV21" s="39">
        <v>0</v>
      </c>
      <c r="AW21" s="39">
        <f t="shared" si="2"/>
        <v>0</v>
      </c>
      <c r="AX21" s="39">
        <v>0</v>
      </c>
      <c r="AY21" s="39">
        <f t="shared" si="3"/>
        <v>0</v>
      </c>
      <c r="AZ21" s="39">
        <f t="shared" si="4"/>
        <v>0</v>
      </c>
      <c r="BA21" s="39">
        <f t="shared" si="5"/>
        <v>3.4482758620689653</v>
      </c>
      <c r="BB21" s="39">
        <f t="shared" si="6"/>
        <v>0</v>
      </c>
      <c r="BC21" s="39">
        <f t="shared" si="7"/>
        <v>0</v>
      </c>
      <c r="BD21" s="39">
        <f t="shared" si="8"/>
        <v>0</v>
      </c>
      <c r="BE21" s="39">
        <f t="shared" si="9"/>
        <v>0</v>
      </c>
      <c r="BF21" s="39">
        <f t="shared" si="10"/>
        <v>3.4482758620689653</v>
      </c>
      <c r="BG21" s="39">
        <f t="shared" si="11"/>
        <v>0</v>
      </c>
      <c r="BH21" s="39">
        <v>0</v>
      </c>
      <c r="BI21" s="39">
        <f t="shared" si="12"/>
        <v>6.8965517241379306</v>
      </c>
      <c r="BJ21" s="39">
        <f t="shared" si="13"/>
        <v>0</v>
      </c>
      <c r="BK21" s="39">
        <f t="shared" si="14"/>
        <v>79.310344827586206</v>
      </c>
      <c r="BL21" s="39">
        <f t="shared" si="15"/>
        <v>0</v>
      </c>
      <c r="BM21" s="39">
        <f t="shared" si="16"/>
        <v>0</v>
      </c>
      <c r="BN21" s="39">
        <f t="shared" si="17"/>
        <v>100</v>
      </c>
      <c r="BO21" s="39">
        <f t="shared" si="18"/>
        <v>13.793103448275861</v>
      </c>
    </row>
    <row r="22" spans="1:67" s="26" customFormat="1" ht="29.55" customHeight="1" x14ac:dyDescent="0.3">
      <c r="A22" s="26" t="s">
        <v>13</v>
      </c>
      <c r="B22" s="26">
        <v>22</v>
      </c>
      <c r="C22" s="26">
        <v>3</v>
      </c>
      <c r="D22" s="26">
        <v>1</v>
      </c>
      <c r="E22" s="26">
        <v>5</v>
      </c>
      <c r="F22" s="26">
        <v>107.18</v>
      </c>
      <c r="I22" s="26">
        <v>1</v>
      </c>
      <c r="R22" s="26">
        <v>9</v>
      </c>
      <c r="AA22" s="26">
        <v>1</v>
      </c>
      <c r="AB22" s="26">
        <v>1</v>
      </c>
      <c r="AD22" s="26">
        <v>2</v>
      </c>
      <c r="AE22" s="26">
        <v>5</v>
      </c>
      <c r="AF22" s="26">
        <v>1</v>
      </c>
      <c r="AK22" s="26">
        <v>20</v>
      </c>
      <c r="AM22" s="26">
        <v>18</v>
      </c>
      <c r="AN22" s="26">
        <v>10</v>
      </c>
      <c r="AO22" s="26">
        <v>85</v>
      </c>
      <c r="AQ22" s="26">
        <v>8</v>
      </c>
      <c r="AR22" s="26">
        <f t="shared" si="0"/>
        <v>153</v>
      </c>
      <c r="AT22" s="29">
        <v>0</v>
      </c>
      <c r="AU22" s="29">
        <f t="shared" si="1"/>
        <v>9.8039215686274517</v>
      </c>
      <c r="AV22" s="29">
        <v>0</v>
      </c>
      <c r="AW22" s="29">
        <f t="shared" si="2"/>
        <v>0</v>
      </c>
      <c r="AX22" s="29">
        <v>0</v>
      </c>
      <c r="AY22" s="29">
        <f t="shared" si="3"/>
        <v>0</v>
      </c>
      <c r="AZ22" s="29">
        <f t="shared" si="4"/>
        <v>0</v>
      </c>
      <c r="BA22" s="29">
        <f t="shared" si="5"/>
        <v>1.3071895424836601</v>
      </c>
      <c r="BB22" s="29">
        <f t="shared" si="6"/>
        <v>0</v>
      </c>
      <c r="BC22" s="29">
        <f t="shared" si="7"/>
        <v>0</v>
      </c>
      <c r="BD22" s="29">
        <f t="shared" si="8"/>
        <v>0</v>
      </c>
      <c r="BE22" s="29">
        <f t="shared" si="9"/>
        <v>0</v>
      </c>
      <c r="BF22" s="29">
        <f t="shared" si="10"/>
        <v>5.8823529411764701</v>
      </c>
      <c r="BG22" s="29">
        <f t="shared" si="11"/>
        <v>0.65359477124183007</v>
      </c>
      <c r="BH22" s="29">
        <v>0</v>
      </c>
      <c r="BI22" s="29">
        <f t="shared" si="12"/>
        <v>67.320261437908499</v>
      </c>
      <c r="BJ22" s="29">
        <f t="shared" si="13"/>
        <v>0</v>
      </c>
      <c r="BK22" s="29">
        <f t="shared" si="14"/>
        <v>13.725490196078432</v>
      </c>
      <c r="BL22" s="29">
        <f t="shared" si="15"/>
        <v>0.65359477124183007</v>
      </c>
      <c r="BM22" s="29">
        <f t="shared" si="16"/>
        <v>0.65359477124182774</v>
      </c>
      <c r="BN22" s="29">
        <f t="shared" si="17"/>
        <v>99.346405228758172</v>
      </c>
      <c r="BO22" s="29">
        <f t="shared" si="18"/>
        <v>75.16339869281046</v>
      </c>
    </row>
    <row r="23" spans="1:67" s="36" customFormat="1" ht="29.55" customHeight="1" x14ac:dyDescent="0.3">
      <c r="A23" s="122" t="s">
        <v>13</v>
      </c>
      <c r="B23" s="122">
        <v>22</v>
      </c>
      <c r="C23" s="122">
        <v>3</v>
      </c>
      <c r="D23" s="122">
        <v>100</v>
      </c>
      <c r="E23" s="122">
        <v>105</v>
      </c>
      <c r="F23" s="122">
        <v>108.17500000000001</v>
      </c>
      <c r="G23" s="122"/>
      <c r="H23" s="122"/>
      <c r="I23" s="122"/>
      <c r="J23" s="122"/>
      <c r="K23" s="122"/>
      <c r="L23" s="122"/>
      <c r="M23" s="122"/>
      <c r="N23" s="122"/>
      <c r="O23" s="122"/>
      <c r="P23" s="122"/>
      <c r="Q23" s="122"/>
      <c r="R23" s="122">
        <v>12</v>
      </c>
      <c r="S23" s="122"/>
      <c r="T23" s="122"/>
      <c r="U23" s="122"/>
      <c r="V23" s="122"/>
      <c r="W23" s="122"/>
      <c r="X23" s="122">
        <v>3</v>
      </c>
      <c r="Y23" s="122"/>
      <c r="Z23" s="122"/>
      <c r="AA23" s="122"/>
      <c r="AB23" s="122"/>
      <c r="AC23" s="122"/>
      <c r="AD23" s="122"/>
      <c r="AE23" s="122"/>
      <c r="AF23" s="122"/>
      <c r="AG23" s="122"/>
      <c r="AH23" s="122"/>
      <c r="AI23" s="122"/>
      <c r="AJ23" s="122"/>
      <c r="AK23" s="122"/>
      <c r="AL23" s="122"/>
      <c r="AM23" s="122"/>
      <c r="AN23" s="122">
        <v>4</v>
      </c>
      <c r="AO23" s="122">
        <v>2</v>
      </c>
      <c r="AP23" s="122"/>
      <c r="AQ23" s="122">
        <v>7</v>
      </c>
      <c r="AR23" s="122">
        <f t="shared" si="0"/>
        <v>21</v>
      </c>
      <c r="AS23" s="122"/>
      <c r="AT23" s="125">
        <v>0</v>
      </c>
      <c r="AU23" s="125">
        <f t="shared" si="1"/>
        <v>19.047619047619047</v>
      </c>
      <c r="AV23" s="125">
        <v>0</v>
      </c>
      <c r="AW23" s="125">
        <f t="shared" si="2"/>
        <v>0</v>
      </c>
      <c r="AX23" s="125">
        <v>0</v>
      </c>
      <c r="AY23" s="125">
        <f t="shared" si="3"/>
        <v>14.285714285714285</v>
      </c>
      <c r="AZ23" s="125">
        <f t="shared" si="4"/>
        <v>0</v>
      </c>
      <c r="BA23" s="125">
        <f t="shared" si="5"/>
        <v>0</v>
      </c>
      <c r="BB23" s="125">
        <f t="shared" si="6"/>
        <v>0</v>
      </c>
      <c r="BC23" s="125">
        <f t="shared" si="7"/>
        <v>0</v>
      </c>
      <c r="BD23" s="125">
        <f t="shared" si="8"/>
        <v>0</v>
      </c>
      <c r="BE23" s="125">
        <f t="shared" si="9"/>
        <v>0</v>
      </c>
      <c r="BF23" s="125">
        <f t="shared" si="10"/>
        <v>57.142857142857139</v>
      </c>
      <c r="BG23" s="125">
        <f t="shared" si="11"/>
        <v>0</v>
      </c>
      <c r="BH23" s="125">
        <v>0</v>
      </c>
      <c r="BI23" s="125">
        <f t="shared" si="12"/>
        <v>9.5238095238095237</v>
      </c>
      <c r="BJ23" s="125">
        <f t="shared" si="13"/>
        <v>0</v>
      </c>
      <c r="BK23" s="125">
        <f t="shared" si="14"/>
        <v>0</v>
      </c>
      <c r="BL23" s="125">
        <f t="shared" si="15"/>
        <v>0</v>
      </c>
      <c r="BM23" s="125">
        <f t="shared" si="16"/>
        <v>0</v>
      </c>
      <c r="BN23" s="125">
        <f t="shared" si="17"/>
        <v>99.999999999999986</v>
      </c>
      <c r="BO23" s="125">
        <f t="shared" si="18"/>
        <v>66.666666666666657</v>
      </c>
    </row>
    <row r="24" spans="1:67" s="26" customFormat="1" ht="29.55" customHeight="1" x14ac:dyDescent="0.3">
      <c r="A24" s="26" t="s">
        <v>13</v>
      </c>
      <c r="B24" s="26">
        <v>23</v>
      </c>
      <c r="C24" s="26">
        <v>2</v>
      </c>
      <c r="D24" s="26">
        <v>1</v>
      </c>
      <c r="E24" s="26">
        <v>7</v>
      </c>
      <c r="F24" s="26">
        <v>110.89</v>
      </c>
      <c r="I24" s="26">
        <v>2</v>
      </c>
      <c r="P24" s="26">
        <v>1</v>
      </c>
      <c r="R24" s="26">
        <v>4</v>
      </c>
      <c r="X24" s="26">
        <v>1</v>
      </c>
      <c r="AE24" s="26">
        <v>2</v>
      </c>
      <c r="AM24" s="26">
        <v>1</v>
      </c>
      <c r="AN24" s="26">
        <v>10</v>
      </c>
      <c r="AO24" s="26">
        <v>35</v>
      </c>
      <c r="AQ24" s="26">
        <v>65</v>
      </c>
      <c r="AR24" s="26">
        <f t="shared" si="0"/>
        <v>56</v>
      </c>
      <c r="AT24" s="29">
        <v>0</v>
      </c>
      <c r="AU24" s="29">
        <f t="shared" si="1"/>
        <v>21.428571428571427</v>
      </c>
      <c r="AV24" s="29">
        <v>0</v>
      </c>
      <c r="AW24" s="29">
        <f t="shared" si="2"/>
        <v>1.7857142857142856</v>
      </c>
      <c r="AX24" s="29">
        <v>0</v>
      </c>
      <c r="AY24" s="29">
        <f t="shared" si="3"/>
        <v>1.7857142857142856</v>
      </c>
      <c r="AZ24" s="29">
        <f t="shared" si="4"/>
        <v>0</v>
      </c>
      <c r="BA24" s="29">
        <f t="shared" si="5"/>
        <v>0</v>
      </c>
      <c r="BB24" s="29">
        <f t="shared" si="6"/>
        <v>0</v>
      </c>
      <c r="BC24" s="29">
        <f t="shared" si="7"/>
        <v>0</v>
      </c>
      <c r="BD24" s="29">
        <f t="shared" si="8"/>
        <v>0</v>
      </c>
      <c r="BE24" s="29">
        <f t="shared" si="9"/>
        <v>0</v>
      </c>
      <c r="BF24" s="29">
        <f t="shared" si="10"/>
        <v>7.1428571428571423</v>
      </c>
      <c r="BG24" s="29">
        <f t="shared" si="11"/>
        <v>0</v>
      </c>
      <c r="BH24" s="29">
        <v>0</v>
      </c>
      <c r="BI24" s="29">
        <f t="shared" si="12"/>
        <v>64.285714285714292</v>
      </c>
      <c r="BJ24" s="29">
        <f t="shared" si="13"/>
        <v>0</v>
      </c>
      <c r="BK24" s="29">
        <f t="shared" si="14"/>
        <v>3.5714285714285712</v>
      </c>
      <c r="BL24" s="29">
        <f t="shared" si="15"/>
        <v>0</v>
      </c>
      <c r="BM24" s="29">
        <f t="shared" si="16"/>
        <v>0</v>
      </c>
      <c r="BN24" s="29">
        <f t="shared" si="17"/>
        <v>100</v>
      </c>
      <c r="BO24" s="29">
        <f t="shared" si="18"/>
        <v>71.428571428571431</v>
      </c>
    </row>
    <row r="25" spans="1:67" s="26" customFormat="1" ht="29.55" customHeight="1" x14ac:dyDescent="0.3">
      <c r="A25" s="26" t="s">
        <v>13</v>
      </c>
      <c r="B25" s="26">
        <v>23</v>
      </c>
      <c r="C25" s="26">
        <v>3</v>
      </c>
      <c r="D25" s="26">
        <v>83</v>
      </c>
      <c r="E25" s="26">
        <v>87</v>
      </c>
      <c r="F25" s="26">
        <v>113.19999999999999</v>
      </c>
      <c r="R25" s="26">
        <v>5</v>
      </c>
      <c r="X25" s="26">
        <v>3</v>
      </c>
      <c r="Y25" s="26">
        <v>1</v>
      </c>
      <c r="AD25" s="26">
        <v>1</v>
      </c>
      <c r="AK25" s="26">
        <v>3</v>
      </c>
      <c r="AN25" s="26">
        <v>10</v>
      </c>
      <c r="AO25" s="26">
        <v>30</v>
      </c>
      <c r="AP25" s="26">
        <v>3</v>
      </c>
      <c r="AQ25" s="26">
        <v>12</v>
      </c>
      <c r="AR25" s="26">
        <f t="shared" si="0"/>
        <v>56</v>
      </c>
      <c r="AT25" s="29">
        <v>0</v>
      </c>
      <c r="AU25" s="29">
        <f t="shared" si="1"/>
        <v>17.857142857142858</v>
      </c>
      <c r="AV25" s="29">
        <v>0</v>
      </c>
      <c r="AW25" s="29">
        <f t="shared" si="2"/>
        <v>0</v>
      </c>
      <c r="AX25" s="29">
        <v>0</v>
      </c>
      <c r="AY25" s="29">
        <f t="shared" si="3"/>
        <v>7.1428571428571423</v>
      </c>
      <c r="AZ25" s="29">
        <f t="shared" si="4"/>
        <v>0</v>
      </c>
      <c r="BA25" s="29">
        <f t="shared" si="5"/>
        <v>1.7857142857142856</v>
      </c>
      <c r="BB25" s="29">
        <f t="shared" si="6"/>
        <v>0</v>
      </c>
      <c r="BC25" s="29">
        <f t="shared" si="7"/>
        <v>0</v>
      </c>
      <c r="BD25" s="29">
        <f t="shared" si="8"/>
        <v>0</v>
      </c>
      <c r="BE25" s="29">
        <f t="shared" si="9"/>
        <v>0</v>
      </c>
      <c r="BF25" s="29">
        <f t="shared" si="10"/>
        <v>8.9285714285714288</v>
      </c>
      <c r="BG25" s="29">
        <f t="shared" si="11"/>
        <v>0</v>
      </c>
      <c r="BH25" s="29">
        <v>0</v>
      </c>
      <c r="BI25" s="29">
        <f t="shared" si="12"/>
        <v>58.928571428571431</v>
      </c>
      <c r="BJ25" s="29">
        <f t="shared" si="13"/>
        <v>0</v>
      </c>
      <c r="BK25" s="29">
        <f t="shared" si="14"/>
        <v>5.3571428571428568</v>
      </c>
      <c r="BL25" s="29">
        <f t="shared" si="15"/>
        <v>0</v>
      </c>
      <c r="BM25" s="29">
        <f t="shared" si="16"/>
        <v>0</v>
      </c>
      <c r="BN25" s="29">
        <f t="shared" si="17"/>
        <v>100</v>
      </c>
      <c r="BO25" s="29">
        <f t="shared" si="18"/>
        <v>71.428571428571431</v>
      </c>
    </row>
    <row r="26" spans="1:67" s="26" customFormat="1" ht="29.55" customHeight="1" x14ac:dyDescent="0.3">
      <c r="A26" s="26" t="s">
        <v>13</v>
      </c>
      <c r="B26" s="26">
        <v>24</v>
      </c>
      <c r="C26" s="26">
        <v>1</v>
      </c>
      <c r="D26" s="26">
        <v>1</v>
      </c>
      <c r="E26" s="26">
        <v>5</v>
      </c>
      <c r="F26" s="26">
        <v>113.78</v>
      </c>
      <c r="R26" s="26">
        <v>7</v>
      </c>
      <c r="X26" s="26">
        <v>4</v>
      </c>
      <c r="AF26" s="26">
        <v>1</v>
      </c>
      <c r="AK26" s="26">
        <v>5</v>
      </c>
      <c r="AM26" s="26">
        <v>3</v>
      </c>
      <c r="AN26" s="26">
        <v>4</v>
      </c>
      <c r="AO26" s="26">
        <v>65</v>
      </c>
      <c r="AQ26" s="26">
        <v>17</v>
      </c>
      <c r="AR26" s="26">
        <f t="shared" si="0"/>
        <v>89</v>
      </c>
      <c r="AT26" s="29">
        <v>0</v>
      </c>
      <c r="AU26" s="29">
        <f t="shared" si="1"/>
        <v>4.4943820224719104</v>
      </c>
      <c r="AV26" s="29">
        <v>0</v>
      </c>
      <c r="AW26" s="29">
        <f t="shared" si="2"/>
        <v>0</v>
      </c>
      <c r="AX26" s="29">
        <v>0</v>
      </c>
      <c r="AY26" s="29">
        <f t="shared" si="3"/>
        <v>4.4943820224719104</v>
      </c>
      <c r="AZ26" s="29">
        <f t="shared" si="4"/>
        <v>0</v>
      </c>
      <c r="BA26" s="29">
        <f t="shared" si="5"/>
        <v>0</v>
      </c>
      <c r="BB26" s="29">
        <f t="shared" si="6"/>
        <v>0</v>
      </c>
      <c r="BC26" s="29">
        <f t="shared" si="7"/>
        <v>0</v>
      </c>
      <c r="BD26" s="29">
        <f t="shared" si="8"/>
        <v>0</v>
      </c>
      <c r="BE26" s="29">
        <f t="shared" si="9"/>
        <v>0</v>
      </c>
      <c r="BF26" s="29">
        <f t="shared" si="10"/>
        <v>7.8651685393258424</v>
      </c>
      <c r="BG26" s="29">
        <f t="shared" si="11"/>
        <v>0</v>
      </c>
      <c r="BH26" s="29">
        <v>0</v>
      </c>
      <c r="BI26" s="29">
        <f t="shared" si="12"/>
        <v>76.404494382022463</v>
      </c>
      <c r="BJ26" s="29">
        <f t="shared" si="13"/>
        <v>0</v>
      </c>
      <c r="BK26" s="29">
        <f t="shared" si="14"/>
        <v>5.6179775280898872</v>
      </c>
      <c r="BL26" s="29">
        <f t="shared" si="15"/>
        <v>0</v>
      </c>
      <c r="BM26" s="29">
        <f t="shared" si="16"/>
        <v>1.1235955056179989</v>
      </c>
      <c r="BN26" s="29">
        <f t="shared" si="17"/>
        <v>98.876404494382001</v>
      </c>
      <c r="BO26" s="29">
        <f t="shared" si="18"/>
        <v>85.393258426966284</v>
      </c>
    </row>
    <row r="27" spans="1:67" s="26" customFormat="1" ht="29.55" customHeight="1" x14ac:dyDescent="0.3">
      <c r="A27" s="26" t="s">
        <v>13</v>
      </c>
      <c r="B27" s="26">
        <v>24</v>
      </c>
      <c r="C27" s="26">
        <v>2</v>
      </c>
      <c r="D27" s="26">
        <v>75</v>
      </c>
      <c r="E27" s="26">
        <v>81</v>
      </c>
      <c r="F27" s="26">
        <v>116.03</v>
      </c>
      <c r="N27" s="26">
        <v>1</v>
      </c>
      <c r="P27" s="26">
        <v>31</v>
      </c>
      <c r="R27" s="26">
        <v>12</v>
      </c>
      <c r="X27" s="26">
        <v>7</v>
      </c>
      <c r="Z27" s="26">
        <v>1</v>
      </c>
      <c r="AD27" s="26">
        <v>2</v>
      </c>
      <c r="AF27" s="26">
        <v>3</v>
      </c>
      <c r="AM27" s="26">
        <v>28</v>
      </c>
      <c r="AN27" s="26">
        <v>14</v>
      </c>
      <c r="AO27" s="26">
        <v>44</v>
      </c>
      <c r="AP27" s="26">
        <v>7</v>
      </c>
      <c r="AQ27" s="26">
        <v>22</v>
      </c>
      <c r="AR27" s="26">
        <f t="shared" si="0"/>
        <v>150</v>
      </c>
      <c r="AT27" s="29">
        <v>0</v>
      </c>
      <c r="AU27" s="29">
        <f t="shared" si="1"/>
        <v>10</v>
      </c>
      <c r="AV27" s="29">
        <v>0</v>
      </c>
      <c r="AW27" s="29">
        <f t="shared" si="2"/>
        <v>20.666666666666668</v>
      </c>
      <c r="AX27" s="29">
        <v>0</v>
      </c>
      <c r="AY27" s="29">
        <f t="shared" si="3"/>
        <v>4.666666666666667</v>
      </c>
      <c r="AZ27" s="29">
        <f t="shared" si="4"/>
        <v>0.66666666666666674</v>
      </c>
      <c r="BA27" s="29">
        <f t="shared" si="5"/>
        <v>1.3333333333333335</v>
      </c>
      <c r="BB27" s="29">
        <f t="shared" si="6"/>
        <v>0</v>
      </c>
      <c r="BC27" s="29">
        <f t="shared" si="7"/>
        <v>0</v>
      </c>
      <c r="BD27" s="29">
        <f t="shared" si="8"/>
        <v>0</v>
      </c>
      <c r="BE27" s="29">
        <f t="shared" si="9"/>
        <v>0</v>
      </c>
      <c r="BF27" s="29">
        <f t="shared" si="10"/>
        <v>8</v>
      </c>
      <c r="BG27" s="29">
        <f t="shared" si="11"/>
        <v>0</v>
      </c>
      <c r="BH27" s="29">
        <v>0</v>
      </c>
      <c r="BI27" s="29">
        <f t="shared" si="12"/>
        <v>52.666666666666664</v>
      </c>
      <c r="BJ27" s="29">
        <f t="shared" si="13"/>
        <v>0</v>
      </c>
      <c r="BK27" s="29">
        <f t="shared" si="14"/>
        <v>0</v>
      </c>
      <c r="BL27" s="29">
        <f t="shared" si="15"/>
        <v>0</v>
      </c>
      <c r="BM27" s="29">
        <f t="shared" si="16"/>
        <v>2</v>
      </c>
      <c r="BN27" s="29">
        <f t="shared" si="17"/>
        <v>98</v>
      </c>
      <c r="BO27" s="29">
        <f t="shared" si="18"/>
        <v>64</v>
      </c>
    </row>
    <row r="28" spans="1:67" s="26" customFormat="1" ht="29.55" customHeight="1" x14ac:dyDescent="0.3">
      <c r="A28" s="26" t="s">
        <v>13</v>
      </c>
      <c r="B28" s="26">
        <v>24</v>
      </c>
      <c r="C28" s="26">
        <v>3</v>
      </c>
      <c r="D28" s="26">
        <v>1</v>
      </c>
      <c r="E28" s="26">
        <v>5</v>
      </c>
      <c r="F28" s="26">
        <v>116.78</v>
      </c>
      <c r="P28" s="26">
        <v>5</v>
      </c>
      <c r="R28" s="26">
        <v>5</v>
      </c>
      <c r="X28" s="26">
        <v>6</v>
      </c>
      <c r="AA28" s="26">
        <v>1</v>
      </c>
      <c r="AD28" s="26">
        <v>1</v>
      </c>
      <c r="AK28" s="26">
        <v>2</v>
      </c>
      <c r="AM28" s="26">
        <v>50</v>
      </c>
      <c r="AN28" s="26">
        <v>8</v>
      </c>
      <c r="AO28" s="26">
        <v>25</v>
      </c>
      <c r="AP28" s="26">
        <v>1</v>
      </c>
      <c r="AQ28" s="26">
        <v>10</v>
      </c>
      <c r="AR28" s="26">
        <f t="shared" si="0"/>
        <v>104</v>
      </c>
      <c r="AT28" s="29">
        <v>0</v>
      </c>
      <c r="AU28" s="29">
        <f t="shared" si="1"/>
        <v>7.6923076923076925</v>
      </c>
      <c r="AV28" s="29">
        <v>0</v>
      </c>
      <c r="AW28" s="29">
        <f t="shared" si="2"/>
        <v>4.8076923076923084</v>
      </c>
      <c r="AX28" s="29">
        <v>0</v>
      </c>
      <c r="AY28" s="29">
        <f t="shared" si="3"/>
        <v>5.7692307692307692</v>
      </c>
      <c r="AZ28" s="29">
        <f t="shared" si="4"/>
        <v>0</v>
      </c>
      <c r="BA28" s="29">
        <f t="shared" si="5"/>
        <v>0.96153846153846156</v>
      </c>
      <c r="BB28" s="29">
        <f t="shared" si="6"/>
        <v>0</v>
      </c>
      <c r="BC28" s="29">
        <f t="shared" si="7"/>
        <v>0</v>
      </c>
      <c r="BD28" s="29">
        <f t="shared" si="8"/>
        <v>0</v>
      </c>
      <c r="BE28" s="29">
        <f t="shared" si="9"/>
        <v>0</v>
      </c>
      <c r="BF28" s="29">
        <f t="shared" si="10"/>
        <v>4.8076923076923084</v>
      </c>
      <c r="BG28" s="29">
        <f t="shared" si="11"/>
        <v>0</v>
      </c>
      <c r="BH28" s="29">
        <v>0</v>
      </c>
      <c r="BI28" s="29">
        <f t="shared" si="12"/>
        <v>73.076923076923066</v>
      </c>
      <c r="BJ28" s="29">
        <f t="shared" si="13"/>
        <v>0</v>
      </c>
      <c r="BK28" s="29">
        <f t="shared" si="14"/>
        <v>1.9230769230769231</v>
      </c>
      <c r="BL28" s="29">
        <f t="shared" si="15"/>
        <v>0.96153846153846156</v>
      </c>
      <c r="BM28" s="29">
        <f t="shared" si="16"/>
        <v>0</v>
      </c>
      <c r="BN28" s="29">
        <f t="shared" si="17"/>
        <v>100</v>
      </c>
      <c r="BO28" s="29">
        <f t="shared" si="18"/>
        <v>78.84615384615384</v>
      </c>
    </row>
    <row r="29" spans="1:67" s="26" customFormat="1" ht="29.55" customHeight="1" x14ac:dyDescent="0.3">
      <c r="A29" s="26" t="s">
        <v>13</v>
      </c>
      <c r="B29" s="26">
        <v>25</v>
      </c>
      <c r="C29" s="26">
        <v>1</v>
      </c>
      <c r="D29" s="26">
        <v>103</v>
      </c>
      <c r="E29" s="26">
        <v>107</v>
      </c>
      <c r="F29" s="26">
        <v>119.3</v>
      </c>
      <c r="L29" s="26">
        <v>1</v>
      </c>
      <c r="P29" s="26">
        <v>5</v>
      </c>
      <c r="R29" s="26">
        <v>5</v>
      </c>
      <c r="X29" s="26">
        <v>10</v>
      </c>
      <c r="AA29" s="26">
        <v>1</v>
      </c>
      <c r="AD29" s="26">
        <v>2</v>
      </c>
      <c r="AE29" s="26">
        <v>1</v>
      </c>
      <c r="AF29" s="26">
        <v>3</v>
      </c>
      <c r="AK29" s="26">
        <v>1</v>
      </c>
      <c r="AN29" s="26">
        <v>7</v>
      </c>
      <c r="AO29" s="26">
        <v>145</v>
      </c>
      <c r="AP29" s="26">
        <v>14</v>
      </c>
      <c r="AQ29" s="26">
        <v>5</v>
      </c>
      <c r="AR29" s="26">
        <f t="shared" si="0"/>
        <v>195</v>
      </c>
      <c r="AT29" s="29">
        <v>0</v>
      </c>
      <c r="AU29" s="29">
        <f t="shared" si="1"/>
        <v>4.1025641025641022</v>
      </c>
      <c r="AV29" s="29">
        <v>0</v>
      </c>
      <c r="AW29" s="29">
        <f t="shared" si="2"/>
        <v>2.5641025641025639</v>
      </c>
      <c r="AX29" s="29">
        <v>0</v>
      </c>
      <c r="AY29" s="29">
        <f t="shared" si="3"/>
        <v>5.1282051282051277</v>
      </c>
      <c r="AZ29" s="29">
        <f t="shared" si="4"/>
        <v>0</v>
      </c>
      <c r="BA29" s="29">
        <f t="shared" si="5"/>
        <v>1.0256410256410255</v>
      </c>
      <c r="BB29" s="29">
        <f t="shared" si="6"/>
        <v>0</v>
      </c>
      <c r="BC29" s="29">
        <f t="shared" si="7"/>
        <v>0</v>
      </c>
      <c r="BD29" s="29">
        <f t="shared" si="8"/>
        <v>0</v>
      </c>
      <c r="BE29" s="29">
        <f t="shared" si="9"/>
        <v>0</v>
      </c>
      <c r="BF29" s="29">
        <f t="shared" si="10"/>
        <v>2.5641025641025639</v>
      </c>
      <c r="BG29" s="29">
        <f t="shared" si="11"/>
        <v>0</v>
      </c>
      <c r="BH29" s="29">
        <v>0</v>
      </c>
      <c r="BI29" s="29">
        <f t="shared" si="12"/>
        <v>81.538461538461533</v>
      </c>
      <c r="BJ29" s="29">
        <f t="shared" si="13"/>
        <v>0</v>
      </c>
      <c r="BK29" s="29">
        <f t="shared" si="14"/>
        <v>0.51282051282051277</v>
      </c>
      <c r="BL29" s="29">
        <f t="shared" si="15"/>
        <v>0.51282051282051277</v>
      </c>
      <c r="BM29" s="29">
        <f t="shared" si="16"/>
        <v>2.0512820512820582</v>
      </c>
      <c r="BN29" s="29">
        <f t="shared" si="17"/>
        <v>97.948717948717942</v>
      </c>
      <c r="BO29" s="29">
        <f t="shared" si="18"/>
        <v>86.666666666666671</v>
      </c>
    </row>
    <row r="30" spans="1:67" s="26" customFormat="1" ht="29.55" customHeight="1" x14ac:dyDescent="0.3">
      <c r="A30" s="26" t="s">
        <v>13</v>
      </c>
      <c r="B30" s="26">
        <v>25</v>
      </c>
      <c r="C30" s="26">
        <v>3</v>
      </c>
      <c r="D30" s="26">
        <v>1</v>
      </c>
      <c r="E30" s="26">
        <v>5</v>
      </c>
      <c r="F30" s="26">
        <v>121.28</v>
      </c>
      <c r="P30" s="26">
        <v>9</v>
      </c>
      <c r="R30" s="26">
        <v>3</v>
      </c>
      <c r="X30" s="26">
        <v>7</v>
      </c>
      <c r="AD30" s="26">
        <v>4</v>
      </c>
      <c r="AE30" s="26">
        <v>1</v>
      </c>
      <c r="AJ30" s="26">
        <v>1</v>
      </c>
      <c r="AK30" s="26">
        <v>2</v>
      </c>
      <c r="AL30" s="26">
        <v>1</v>
      </c>
      <c r="AM30" s="26">
        <v>14</v>
      </c>
      <c r="AN30" s="26">
        <v>13</v>
      </c>
      <c r="AO30" s="26">
        <v>13</v>
      </c>
      <c r="AQ30" s="26">
        <v>26</v>
      </c>
      <c r="AR30" s="26">
        <f t="shared" si="0"/>
        <v>68</v>
      </c>
      <c r="AT30" s="29">
        <v>0</v>
      </c>
      <c r="AU30" s="29">
        <f t="shared" si="1"/>
        <v>20.588235294117645</v>
      </c>
      <c r="AV30" s="29">
        <v>0</v>
      </c>
      <c r="AW30" s="29">
        <f t="shared" si="2"/>
        <v>13.23529411764706</v>
      </c>
      <c r="AX30" s="29">
        <v>0</v>
      </c>
      <c r="AY30" s="29">
        <f t="shared" si="3"/>
        <v>10.294117647058822</v>
      </c>
      <c r="AZ30" s="29">
        <f t="shared" si="4"/>
        <v>0</v>
      </c>
      <c r="BA30" s="29">
        <f t="shared" si="5"/>
        <v>5.8823529411764701</v>
      </c>
      <c r="BB30" s="29">
        <f t="shared" si="6"/>
        <v>0</v>
      </c>
      <c r="BC30" s="29">
        <f t="shared" si="7"/>
        <v>0</v>
      </c>
      <c r="BD30" s="29">
        <f t="shared" si="8"/>
        <v>0</v>
      </c>
      <c r="BE30" s="29">
        <f t="shared" si="9"/>
        <v>0</v>
      </c>
      <c r="BF30" s="29">
        <f t="shared" si="10"/>
        <v>4.4117647058823533</v>
      </c>
      <c r="BG30" s="29">
        <f t="shared" si="11"/>
        <v>0</v>
      </c>
      <c r="BH30" s="29">
        <v>0</v>
      </c>
      <c r="BI30" s="29">
        <f t="shared" si="12"/>
        <v>41.17647058823529</v>
      </c>
      <c r="BJ30" s="29">
        <f t="shared" si="13"/>
        <v>0</v>
      </c>
      <c r="BK30" s="29">
        <f t="shared" si="14"/>
        <v>2.9411764705882351</v>
      </c>
      <c r="BL30" s="29">
        <f t="shared" si="15"/>
        <v>1.4705882352941175</v>
      </c>
      <c r="BM30" s="29">
        <f t="shared" si="16"/>
        <v>0</v>
      </c>
      <c r="BN30" s="29">
        <f t="shared" si="17"/>
        <v>99.999999999999986</v>
      </c>
      <c r="BO30" s="29">
        <f t="shared" si="18"/>
        <v>51.470588235294116</v>
      </c>
    </row>
    <row r="32" spans="1:67" ht="18" x14ac:dyDescent="0.35">
      <c r="A32" s="102"/>
    </row>
  </sheetData>
  <sortState ref="B1:E28">
    <sortCondition ref="B1:B28"/>
    <sortCondition ref="C1:C28"/>
    <sortCondition ref="D1:D28"/>
  </sortState>
  <pageMargins left="0.75" right="0.75" top="1" bottom="1" header="0.5" footer="0.5"/>
  <pageSetup paperSize="9" orientation="portrait" horizontalDpi="4294967292" verticalDpi="4294967292" r:id="rId1"/>
  <ignoredErrors>
    <ignoredError sqref="AW2:BO30 AR2:AR3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zoomScale="66" zoomScaleNormal="66" workbookViewId="0">
      <selection activeCell="T9" sqref="T9"/>
    </sheetView>
  </sheetViews>
  <sheetFormatPr baseColWidth="10" defaultRowHeight="15.6" x14ac:dyDescent="0.3"/>
  <cols>
    <col min="2" max="17" width="4.19921875" style="1" customWidth="1"/>
  </cols>
  <sheetData>
    <row r="1" spans="1:17" ht="222" customHeight="1" x14ac:dyDescent="0.3">
      <c r="A1" s="127" t="s">
        <v>296</v>
      </c>
      <c r="B1" s="119" t="s">
        <v>88</v>
      </c>
      <c r="C1" s="119" t="s">
        <v>94</v>
      </c>
      <c r="D1" s="119" t="s">
        <v>114</v>
      </c>
      <c r="E1" s="119" t="s">
        <v>111</v>
      </c>
      <c r="F1" s="119" t="s">
        <v>113</v>
      </c>
      <c r="G1" s="117" t="s">
        <v>367</v>
      </c>
      <c r="H1" s="119" t="s">
        <v>112</v>
      </c>
      <c r="I1" s="119" t="s">
        <v>90</v>
      </c>
      <c r="J1" s="119" t="s">
        <v>93</v>
      </c>
      <c r="K1" s="119" t="s">
        <v>95</v>
      </c>
      <c r="L1" s="119" t="s">
        <v>89</v>
      </c>
      <c r="M1" s="117" t="s">
        <v>368</v>
      </c>
      <c r="N1" s="117" t="s">
        <v>369</v>
      </c>
      <c r="O1" s="119" t="s">
        <v>91</v>
      </c>
      <c r="P1" s="119" t="s">
        <v>92</v>
      </c>
      <c r="Q1" s="119" t="s">
        <v>30</v>
      </c>
    </row>
    <row r="2" spans="1:17" s="41" customFormat="1" ht="27" customHeight="1" x14ac:dyDescent="0.3">
      <c r="A2" s="40" t="s">
        <v>117</v>
      </c>
      <c r="B2" s="26">
        <v>34</v>
      </c>
      <c r="C2" s="26">
        <v>32</v>
      </c>
      <c r="D2" s="27"/>
      <c r="E2" s="26">
        <v>11</v>
      </c>
      <c r="F2" s="26">
        <v>1</v>
      </c>
      <c r="G2" s="26">
        <v>15</v>
      </c>
      <c r="H2" s="26">
        <v>10</v>
      </c>
      <c r="I2" s="26">
        <v>5</v>
      </c>
      <c r="J2" s="26">
        <v>3</v>
      </c>
      <c r="K2" s="26">
        <v>4</v>
      </c>
      <c r="L2" s="26">
        <v>7</v>
      </c>
      <c r="M2" s="26">
        <v>2</v>
      </c>
      <c r="N2" s="26">
        <v>1</v>
      </c>
      <c r="O2" s="26">
        <v>30</v>
      </c>
      <c r="P2" s="26">
        <v>33</v>
      </c>
      <c r="Q2" s="26">
        <v>8</v>
      </c>
    </row>
    <row r="3" spans="1:17" s="41" customFormat="1" ht="27" customHeight="1" x14ac:dyDescent="0.3">
      <c r="A3" s="40" t="s">
        <v>118</v>
      </c>
      <c r="B3" s="26">
        <v>30</v>
      </c>
      <c r="C3" s="27"/>
      <c r="D3" s="26">
        <v>19</v>
      </c>
      <c r="E3" s="26">
        <v>2</v>
      </c>
      <c r="F3" s="27"/>
      <c r="G3" s="27"/>
      <c r="H3" s="26">
        <v>4</v>
      </c>
      <c r="I3" s="26">
        <v>15</v>
      </c>
      <c r="J3" s="26">
        <v>2</v>
      </c>
      <c r="K3" s="27"/>
      <c r="L3" s="26">
        <v>18</v>
      </c>
      <c r="M3" s="27"/>
      <c r="N3" s="27"/>
      <c r="O3" s="26">
        <v>30</v>
      </c>
      <c r="P3" s="26">
        <v>2</v>
      </c>
      <c r="Q3" s="26">
        <v>22</v>
      </c>
    </row>
  </sheetData>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Titulo</vt:lpstr>
      <vt:lpstr>RP</vt:lpstr>
      <vt:lpstr>T-1</vt:lpstr>
      <vt:lpstr>IR</vt:lpstr>
      <vt:lpstr>LP</vt:lpstr>
      <vt:lpstr>SELK-65</vt:lpstr>
      <vt:lpstr>PM</vt:lpstr>
      <vt:lpstr>RGP-3</vt:lpstr>
      <vt:lpstr>Fuentes</vt:lpstr>
      <vt:lpstr>Zircons</vt:lpstr>
      <vt:lpstr>Readme</vt:lpstr>
    </vt:vector>
  </TitlesOfParts>
  <Company>Biomarine Sciences, Institute of Environmental Biology, Faculty of Science, Utrecht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Bijl</dc:creator>
  <cp:lastModifiedBy>xxx</cp:lastModifiedBy>
  <dcterms:created xsi:type="dcterms:W3CDTF">2016-01-25T08:06:08Z</dcterms:created>
  <dcterms:modified xsi:type="dcterms:W3CDTF">2021-05-27T20:37:10Z</dcterms:modified>
</cp:coreProperties>
</file>